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D:\Files\nicole\track &amp; xc\2021\xc\"/>
    </mc:Choice>
  </mc:AlternateContent>
  <xr:revisionPtr revIDLastSave="0" documentId="13_ncr:1_{4FF055A7-1DD1-43E9-B72B-1644564B9051}" xr6:coauthVersionLast="47" xr6:coauthVersionMax="47" xr10:uidLastSave="{00000000-0000-0000-0000-000000000000}"/>
  <bookViews>
    <workbookView xWindow="1716" yWindow="660" windowWidth="17964" windowHeight="11820" xr2:uid="{00000000-000D-0000-FFFF-FFFF00000000}"/>
  </bookViews>
  <sheets>
    <sheet name="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2" i="3" l="1"/>
  <c r="O149" i="3"/>
  <c r="O150" i="3"/>
  <c r="N149" i="3"/>
  <c r="Q118" i="3"/>
  <c r="Q119" i="3"/>
  <c r="Q122" i="3"/>
  <c r="Q123" i="3"/>
  <c r="Q124" i="3"/>
  <c r="Q125" i="3"/>
  <c r="Q121" i="3"/>
  <c r="Q120" i="3"/>
  <c r="Q117" i="3"/>
  <c r="Q105" i="3"/>
  <c r="Q106" i="3"/>
  <c r="Q107" i="3"/>
  <c r="Q108" i="3"/>
  <c r="Q109" i="3"/>
  <c r="Q110" i="3"/>
  <c r="Q104" i="3"/>
  <c r="Q92" i="3"/>
  <c r="Q93" i="3"/>
  <c r="Q94" i="3"/>
  <c r="Q95" i="3"/>
  <c r="Q96" i="3"/>
  <c r="Q97" i="3"/>
  <c r="Q99" i="3"/>
  <c r="Q98" i="3"/>
  <c r="Q100" i="3"/>
  <c r="Q101" i="3"/>
  <c r="Q91" i="3"/>
  <c r="Q80" i="3"/>
  <c r="Q81" i="3"/>
  <c r="Q82" i="3"/>
  <c r="Q83" i="3"/>
  <c r="Q84" i="3"/>
  <c r="Q85" i="3"/>
  <c r="Q87" i="3"/>
  <c r="Q86" i="3"/>
  <c r="Q88" i="3"/>
  <c r="Q79" i="3"/>
  <c r="N76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4" i="3"/>
  <c r="Q75" i="3"/>
  <c r="Q72" i="3"/>
  <c r="Q73" i="3"/>
  <c r="Q42" i="3"/>
  <c r="Q43" i="3"/>
  <c r="Q44" i="3"/>
  <c r="Q45" i="3"/>
  <c r="Q46" i="3"/>
  <c r="Q47" i="3"/>
  <c r="Q48" i="3"/>
  <c r="Q49" i="3"/>
  <c r="Q50" i="3"/>
  <c r="Q51" i="3"/>
  <c r="Q52" i="3"/>
  <c r="Q41" i="3"/>
  <c r="Q55" i="3"/>
  <c r="N38" i="3"/>
  <c r="Q12" i="3"/>
  <c r="Q13" i="3"/>
  <c r="Q14" i="3"/>
  <c r="Q15" i="3"/>
  <c r="Q17" i="3"/>
  <c r="Q16" i="3"/>
  <c r="Q18" i="3"/>
  <c r="Q20" i="3"/>
  <c r="Q19" i="3"/>
  <c r="Q21" i="3"/>
  <c r="Q22" i="3"/>
  <c r="Q23" i="3"/>
  <c r="Q24" i="3"/>
  <c r="Q25" i="3"/>
  <c r="Q26" i="3"/>
  <c r="Q27" i="3"/>
  <c r="Q28" i="3"/>
  <c r="Q11" i="3"/>
  <c r="Q4" i="3"/>
  <c r="Q5" i="3"/>
  <c r="Q6" i="3"/>
  <c r="Q7" i="3"/>
  <c r="Q8" i="3"/>
  <c r="Q3" i="3"/>
  <c r="M150" i="3"/>
  <c r="L149" i="3"/>
  <c r="L76" i="3"/>
  <c r="L38" i="3"/>
  <c r="K150" i="3"/>
  <c r="J149" i="3"/>
  <c r="J76" i="3"/>
  <c r="J38" i="3"/>
  <c r="H38" i="3"/>
  <c r="I150" i="3"/>
  <c r="H149" i="3"/>
  <c r="H76" i="3"/>
  <c r="B149" i="3"/>
  <c r="G150" i="3"/>
  <c r="A151" i="3"/>
  <c r="D38" i="3"/>
  <c r="F38" i="3"/>
  <c r="F76" i="3"/>
  <c r="E150" i="3"/>
  <c r="C150" i="3"/>
  <c r="F149" i="3"/>
  <c r="D76" i="3"/>
  <c r="B38" i="3"/>
  <c r="B76" i="3"/>
  <c r="D149" i="3"/>
  <c r="S99" i="3"/>
  <c r="S94" i="3"/>
  <c r="S93" i="3"/>
  <c r="S96" i="3"/>
  <c r="S95" i="3"/>
  <c r="S84" i="3"/>
  <c r="S83" i="3"/>
  <c r="S80" i="3"/>
  <c r="S79" i="3"/>
  <c r="S70" i="3"/>
  <c r="S66" i="3"/>
  <c r="S74" i="3"/>
  <c r="S62" i="3"/>
  <c r="S58" i="3"/>
  <c r="S59" i="3"/>
  <c r="S57" i="3"/>
  <c r="S46" i="3"/>
  <c r="S45" i="3"/>
  <c r="S42" i="3"/>
  <c r="S24" i="3"/>
  <c r="S19" i="3"/>
  <c r="S18" i="3"/>
  <c r="S17" i="3"/>
  <c r="S16" i="3"/>
  <c r="S13" i="3"/>
  <c r="S7" i="3"/>
  <c r="S3" i="3"/>
  <c r="S4" i="3"/>
  <c r="M149" i="3" l="1"/>
  <c r="M152" i="3" s="1"/>
  <c r="K149" i="3"/>
  <c r="K152" i="3" s="1"/>
  <c r="I149" i="3"/>
  <c r="I152" i="3" s="1"/>
  <c r="G149" i="3"/>
  <c r="G152" i="3" s="1"/>
  <c r="C149" i="3"/>
  <c r="C152" i="3" s="1"/>
  <c r="E149" i="3"/>
  <c r="E152" i="3" s="1"/>
</calcChain>
</file>

<file path=xl/sharedStrings.xml><?xml version="1.0" encoding="utf-8"?>
<sst xmlns="http://schemas.openxmlformats.org/spreadsheetml/2006/main" count="246" uniqueCount="112">
  <si>
    <t>7/8 Boys</t>
  </si>
  <si>
    <t>7/8 Girls</t>
  </si>
  <si>
    <t>Week 1</t>
  </si>
  <si>
    <t>Time</t>
  </si>
  <si>
    <t>Place</t>
  </si>
  <si>
    <t>9/10 Girls</t>
  </si>
  <si>
    <t>9/10 Boys</t>
  </si>
  <si>
    <t>11/12 Girls</t>
  </si>
  <si>
    <t>11/12 Boys</t>
  </si>
  <si>
    <t>13/14 Girls</t>
  </si>
  <si>
    <t>13/14 Boys</t>
  </si>
  <si>
    <t>Week 2</t>
  </si>
  <si>
    <t>PR</t>
  </si>
  <si>
    <t>Week 3</t>
  </si>
  <si>
    <t>Week 4</t>
  </si>
  <si>
    <t>Week 5</t>
  </si>
  <si>
    <t>Week 6</t>
  </si>
  <si>
    <t>Week 7</t>
  </si>
  <si>
    <t>Carlie Wysocki</t>
  </si>
  <si>
    <t>Annabelle Lombardi</t>
  </si>
  <si>
    <t>Keili Semler</t>
  </si>
  <si>
    <t>Alivia Wright</t>
  </si>
  <si>
    <t>Brady Roche</t>
  </si>
  <si>
    <t>Brady Baxter</t>
  </si>
  <si>
    <t>Gavin Drazek</t>
  </si>
  <si>
    <t>Russell Goldstein</t>
  </si>
  <si>
    <t>Aidan Danner</t>
  </si>
  <si>
    <t>Paul Postorino</t>
  </si>
  <si>
    <t>Layla Rowe</t>
  </si>
  <si>
    <t>Roshan Kothari</t>
  </si>
  <si>
    <t>Austin Wright</t>
  </si>
  <si>
    <t>Anthony Lenzi</t>
  </si>
  <si>
    <t>Jonah Goldstein</t>
  </si>
  <si>
    <t>Emmett Behnke</t>
  </si>
  <si>
    <t>McKenna Wysocki</t>
  </si>
  <si>
    <t>Andrew Bernardino</t>
  </si>
  <si>
    <t>Trevor Cuonzo</t>
  </si>
  <si>
    <t>Ryan Davidson</t>
  </si>
  <si>
    <t>Vishruthsai Gunna</t>
  </si>
  <si>
    <t>Abhijoy Nandi</t>
  </si>
  <si>
    <t>Vishwaksai Gunna</t>
  </si>
  <si>
    <t>Lochlin McFay</t>
  </si>
  <si>
    <t>Claire Carey</t>
  </si>
  <si>
    <t>Elsa Bardhi</t>
  </si>
  <si>
    <t>Michael Gellas</t>
  </si>
  <si>
    <t>Logan Van Wingerden</t>
  </si>
  <si>
    <t>Justin Bernardino</t>
  </si>
  <si>
    <t>Aldo Segal</t>
  </si>
  <si>
    <t>Jackson Hutner</t>
  </si>
  <si>
    <t>Aidan Dorney</t>
  </si>
  <si>
    <t>Calvin Black</t>
  </si>
  <si>
    <t>Brannan Lavery</t>
  </si>
  <si>
    <t>Timmy Tahlmore</t>
  </si>
  <si>
    <t>Benjamin Sclafani</t>
  </si>
  <si>
    <t>Jonathan Danner</t>
  </si>
  <si>
    <t>Cole Simon</t>
  </si>
  <si>
    <t>Sean Cook</t>
  </si>
  <si>
    <t>Marco Contento</t>
  </si>
  <si>
    <t>Alice Carey</t>
  </si>
  <si>
    <t>Addison Horn</t>
  </si>
  <si>
    <t>Autumn Zepp</t>
  </si>
  <si>
    <t>Abigail Cook</t>
  </si>
  <si>
    <t>Isabella Keyser</t>
  </si>
  <si>
    <t>Cole Pankowski</t>
  </si>
  <si>
    <t>Daniel Alt</t>
  </si>
  <si>
    <t>Aidan Lavery</t>
  </si>
  <si>
    <t>Jainam Shah</t>
  </si>
  <si>
    <t>Levi Volk</t>
  </si>
  <si>
    <t>Liam Curley</t>
  </si>
  <si>
    <t>Dylan Seely</t>
  </si>
  <si>
    <t>Ethan Barnett</t>
  </si>
  <si>
    <t>David Tahlmore</t>
  </si>
  <si>
    <t>Connor Simon</t>
  </si>
  <si>
    <t>Marco Ingoglia</t>
  </si>
  <si>
    <t>Cole Tramposch</t>
  </si>
  <si>
    <t>Calum Lavery</t>
  </si>
  <si>
    <t>Marcus Cutri</t>
  </si>
  <si>
    <t>Johnny Baxter</t>
  </si>
  <si>
    <t>Ishaan Devanand</t>
  </si>
  <si>
    <t>Aayoush Rau</t>
  </si>
  <si>
    <t>Robert Dalglish</t>
  </si>
  <si>
    <t>Owen Williams</t>
  </si>
  <si>
    <t>Conor Ehrenback</t>
  </si>
  <si>
    <t>Nolan Ehrenback</t>
  </si>
  <si>
    <t>Macie Wysocki</t>
  </si>
  <si>
    <t>Alba Saguillo Leppanen</t>
  </si>
  <si>
    <t>Anjali George</t>
  </si>
  <si>
    <t>Emily Dalton</t>
  </si>
  <si>
    <t>Ava Gumann</t>
  </si>
  <si>
    <t xml:space="preserve">Rebecca Ohlssen </t>
  </si>
  <si>
    <t>Ashley McDonnell</t>
  </si>
  <si>
    <t>Mya Lambo</t>
  </si>
  <si>
    <t>Kaylee Rizzo</t>
  </si>
  <si>
    <t>Sadie Slicks</t>
  </si>
  <si>
    <t>Brianna Winslow</t>
  </si>
  <si>
    <t>Sofia Saguillo Leppanen</t>
  </si>
  <si>
    <t>Avery Narcise</t>
  </si>
  <si>
    <t>Grace Carey</t>
  </si>
  <si>
    <t>Vanessa Leloia</t>
  </si>
  <si>
    <t>Dafina Bardhi</t>
  </si>
  <si>
    <t>Kelsey Brown</t>
  </si>
  <si>
    <t>Anne Blake Tironi</t>
  </si>
  <si>
    <t>Jordan Mulvihill</t>
  </si>
  <si>
    <t>Malcolm Branch</t>
  </si>
  <si>
    <t>Keira Seely</t>
  </si>
  <si>
    <t>Jack Ingoglia</t>
  </si>
  <si>
    <t>Madeleine Addison</t>
  </si>
  <si>
    <t>Adam Dalton</t>
  </si>
  <si>
    <t>Ryan Postorino</t>
  </si>
  <si>
    <t>Samuel Reyes</t>
  </si>
  <si>
    <t>Jared Goldschmidt</t>
  </si>
  <si>
    <t>Jack Cogan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</si>
</sst>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2" applyNumberFormat="0" applyAlignment="0" applyProtection="0"/>
    <xf numFmtId="0" fontId="14" fillId="6" borderId="13" applyNumberFormat="0" applyAlignment="0" applyProtection="0"/>
    <xf numFmtId="0" fontId="15" fillId="6" borderId="12" applyNumberFormat="0" applyAlignment="0" applyProtection="0"/>
    <xf numFmtId="0" fontId="16" fillId="0" borderId="14" applyNumberFormat="0" applyFill="0" applyAlignment="0" applyProtection="0"/>
    <xf numFmtId="0" fontId="17" fillId="7" borderId="15" applyNumberFormat="0" applyAlignment="0" applyProtection="0"/>
    <xf numFmtId="0" fontId="18" fillId="0" borderId="0" applyNumberFormat="0" applyFill="0" applyBorder="0" applyAlignment="0" applyProtection="0"/>
    <xf numFmtId="0" fontId="5" fillId="8" borderId="16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47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7" fontId="4" fillId="0" borderId="6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Fill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47" fontId="1" fillId="0" borderId="0" xfId="0" applyNumberFormat="1" applyFont="1" applyBorder="1" applyAlignment="1">
      <alignment horizontal="center"/>
    </xf>
    <xf numFmtId="47" fontId="0" fillId="0" borderId="0" xfId="0" applyNumberFormat="1"/>
    <xf numFmtId="47" fontId="0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7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 vertical="center"/>
    </xf>
    <xf numFmtId="47" fontId="0" fillId="0" borderId="0" xfId="0" applyNumberForma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47" fontId="0" fillId="0" borderId="0" xfId="0" applyNumberFormat="1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0" fillId="0" borderId="38" xfId="0" applyNumberForma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47" fontId="1" fillId="0" borderId="0" xfId="0" applyNumberFormat="1" applyFont="1" applyBorder="1" applyAlignment="1">
      <alignment horizontal="center" vertical="center"/>
    </xf>
    <xf numFmtId="9" fontId="0" fillId="0" borderId="0" xfId="0" applyNumberFormat="1" applyFill="1" applyAlignmen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/>
    </xf>
    <xf numFmtId="9" fontId="4" fillId="0" borderId="0" xfId="0" applyNumberFormat="1" applyFont="1" applyAlignment="1">
      <alignment horizontal="center"/>
    </xf>
    <xf numFmtId="9" fontId="0" fillId="0" borderId="0" xfId="0" applyNumberFormat="1" applyAlignment="1"/>
    <xf numFmtId="9" fontId="1" fillId="0" borderId="0" xfId="0" applyNumberFormat="1" applyFont="1" applyAlignment="1">
      <alignment horizontal="center"/>
    </xf>
    <xf numFmtId="9" fontId="0" fillId="0" borderId="0" xfId="0" applyNumberFormat="1"/>
    <xf numFmtId="0" fontId="0" fillId="0" borderId="27" xfId="0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33" borderId="7" xfId="0" applyFill="1" applyBorder="1" applyAlignment="1">
      <alignment horizontal="center" vertical="center"/>
    </xf>
    <xf numFmtId="1" fontId="0" fillId="33" borderId="7" xfId="0" applyNumberFormat="1" applyFill="1" applyBorder="1" applyAlignment="1">
      <alignment horizontal="center"/>
    </xf>
    <xf numFmtId="47" fontId="3" fillId="33" borderId="1" xfId="0" applyNumberFormat="1" applyFont="1" applyFill="1" applyBorder="1" applyAlignment="1">
      <alignment horizontal="center"/>
    </xf>
    <xf numFmtId="1" fontId="4" fillId="33" borderId="7" xfId="0" applyNumberFormat="1" applyFont="1" applyFill="1" applyBorder="1" applyAlignment="1">
      <alignment horizontal="center"/>
    </xf>
    <xf numFmtId="47" fontId="4" fillId="33" borderId="8" xfId="0" applyNumberFormat="1" applyFont="1" applyFill="1" applyBorder="1" applyAlignment="1">
      <alignment horizontal="center"/>
    </xf>
    <xf numFmtId="1" fontId="0" fillId="33" borderId="7" xfId="0" applyNumberFormat="1" applyFill="1" applyBorder="1" applyAlignment="1">
      <alignment horizontal="center" vertical="center"/>
    </xf>
    <xf numFmtId="47" fontId="4" fillId="33" borderId="1" xfId="0" applyNumberFormat="1" applyFont="1" applyFill="1" applyBorder="1" applyAlignment="1">
      <alignment horizontal="center"/>
    </xf>
    <xf numFmtId="47" fontId="3" fillId="33" borderId="8" xfId="0" applyNumberFormat="1" applyFont="1" applyFill="1" applyBorder="1" applyAlignment="1">
      <alignment horizontal="center"/>
    </xf>
    <xf numFmtId="47" fontId="0" fillId="33" borderId="8" xfId="0" applyNumberForma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47" fontId="0" fillId="33" borderId="20" xfId="0" applyNumberFormat="1" applyFon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7" fontId="4" fillId="34" borderId="8" xfId="0" applyNumberFormat="1" applyFont="1" applyFill="1" applyBorder="1" applyAlignment="1">
      <alignment horizontal="center" vertical="center"/>
    </xf>
    <xf numFmtId="47" fontId="0" fillId="34" borderId="1" xfId="0" applyNumberFormat="1" applyFont="1" applyFill="1" applyBorder="1" applyAlignment="1">
      <alignment horizontal="center"/>
    </xf>
    <xf numFmtId="47" fontId="4" fillId="34" borderId="1" xfId="0" applyNumberFormat="1" applyFont="1" applyFill="1" applyBorder="1" applyAlignment="1">
      <alignment horizontal="center"/>
    </xf>
    <xf numFmtId="47" fontId="0" fillId="34" borderId="8" xfId="0" applyNumberFormat="1" applyFont="1" applyFill="1" applyBorder="1" applyAlignment="1">
      <alignment horizontal="center" vertical="center"/>
    </xf>
    <xf numFmtId="1" fontId="4" fillId="34" borderId="7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4" fillId="34" borderId="7" xfId="0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/>
    </xf>
    <xf numFmtId="47" fontId="4" fillId="34" borderId="8" xfId="0" applyNumberFormat="1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 vertical="center"/>
    </xf>
    <xf numFmtId="47" fontId="4" fillId="34" borderId="46" xfId="0" applyNumberFormat="1" applyFont="1" applyFill="1" applyBorder="1" applyAlignment="1">
      <alignment horizontal="center" vertical="center"/>
    </xf>
    <xf numFmtId="1" fontId="4" fillId="34" borderId="45" xfId="0" applyNumberFormat="1" applyFont="1" applyFill="1" applyBorder="1" applyAlignment="1">
      <alignment horizontal="center"/>
    </xf>
    <xf numFmtId="47" fontId="4" fillId="34" borderId="46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47" fontId="4" fillId="34" borderId="20" xfId="0" applyNumberFormat="1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horizontal="center"/>
    </xf>
    <xf numFmtId="47" fontId="4" fillId="34" borderId="20" xfId="0" applyNumberFormat="1" applyFont="1" applyFill="1" applyBorder="1" applyAlignment="1">
      <alignment horizontal="center"/>
    </xf>
    <xf numFmtId="1" fontId="4" fillId="35" borderId="7" xfId="0" applyNumberFormat="1" applyFont="1" applyFill="1" applyBorder="1" applyAlignment="1">
      <alignment horizontal="center"/>
    </xf>
    <xf numFmtId="47" fontId="3" fillId="35" borderId="8" xfId="0" applyNumberFormat="1" applyFont="1" applyFill="1" applyBorder="1" applyAlignment="1">
      <alignment horizontal="center"/>
    </xf>
    <xf numFmtId="47" fontId="4" fillId="35" borderId="8" xfId="0" applyNumberFormat="1" applyFont="1" applyFill="1" applyBorder="1" applyAlignment="1">
      <alignment horizontal="center"/>
    </xf>
    <xf numFmtId="1" fontId="3" fillId="35" borderId="7" xfId="0" applyNumberFormat="1" applyFont="1" applyFill="1" applyBorder="1" applyAlignment="1">
      <alignment horizontal="center"/>
    </xf>
    <xf numFmtId="47" fontId="3" fillId="35" borderId="43" xfId="0" applyNumberFormat="1" applyFont="1" applyFill="1" applyBorder="1" applyAlignment="1">
      <alignment horizontal="center"/>
    </xf>
    <xf numFmtId="47" fontId="4" fillId="35" borderId="43" xfId="0" applyNumberFormat="1" applyFont="1" applyFill="1" applyBorder="1" applyAlignment="1">
      <alignment horizontal="center"/>
    </xf>
    <xf numFmtId="1" fontId="4" fillId="35" borderId="19" xfId="0" applyNumberFormat="1" applyFont="1" applyFill="1" applyBorder="1" applyAlignment="1">
      <alignment horizontal="center"/>
    </xf>
    <xf numFmtId="47" fontId="4" fillId="35" borderId="20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1" fontId="4" fillId="35" borderId="45" xfId="0" applyNumberFormat="1" applyFont="1" applyFill="1" applyBorder="1" applyAlignment="1">
      <alignment horizontal="center"/>
    </xf>
    <xf numFmtId="47" fontId="4" fillId="35" borderId="46" xfId="0" applyNumberFormat="1" applyFont="1" applyFill="1" applyBorder="1" applyAlignment="1">
      <alignment horizontal="center"/>
    </xf>
    <xf numFmtId="1" fontId="4" fillId="35" borderId="25" xfId="0" applyNumberFormat="1" applyFont="1" applyFill="1" applyBorder="1" applyAlignment="1">
      <alignment horizontal="center"/>
    </xf>
    <xf numFmtId="47" fontId="0" fillId="35" borderId="8" xfId="0" applyNumberFormat="1" applyFont="1" applyFill="1" applyBorder="1" applyAlignment="1">
      <alignment horizontal="center" vertical="center"/>
    </xf>
    <xf numFmtId="47" fontId="4" fillId="35" borderId="8" xfId="0" applyNumberFormat="1" applyFont="1" applyFill="1" applyBorder="1" applyAlignment="1">
      <alignment horizontal="center" vertical="center"/>
    </xf>
    <xf numFmtId="47" fontId="4" fillId="35" borderId="1" xfId="0" applyNumberFormat="1" applyFont="1" applyFill="1" applyBorder="1" applyAlignment="1">
      <alignment horizontal="center"/>
    </xf>
    <xf numFmtId="47" fontId="0" fillId="35" borderId="1" xfId="0" applyNumberFormat="1" applyFont="1" applyFill="1" applyBorder="1" applyAlignment="1">
      <alignment horizontal="center"/>
    </xf>
    <xf numFmtId="47" fontId="0" fillId="35" borderId="20" xfId="0" applyNumberFormat="1" applyFont="1" applyFill="1" applyBorder="1" applyAlignment="1">
      <alignment horizontal="center" vertical="center"/>
    </xf>
    <xf numFmtId="47" fontId="4" fillId="35" borderId="29" xfId="0" applyNumberFormat="1" applyFont="1" applyFill="1" applyBorder="1" applyAlignment="1">
      <alignment horizontal="center"/>
    </xf>
    <xf numFmtId="1" fontId="4" fillId="36" borderId="7" xfId="0" applyNumberFormat="1" applyFont="1" applyFill="1" applyBorder="1" applyAlignment="1">
      <alignment horizontal="center"/>
    </xf>
    <xf numFmtId="47" fontId="4" fillId="36" borderId="8" xfId="0" applyNumberFormat="1" applyFont="1" applyFill="1" applyBorder="1" applyAlignment="1">
      <alignment horizontal="center"/>
    </xf>
    <xf numFmtId="1" fontId="4" fillId="36" borderId="18" xfId="0" applyNumberFormat="1" applyFont="1" applyFill="1" applyBorder="1" applyAlignment="1">
      <alignment horizontal="center"/>
    </xf>
    <xf numFmtId="47" fontId="3" fillId="36" borderId="8" xfId="0" applyNumberFormat="1" applyFont="1" applyFill="1" applyBorder="1" applyAlignment="1">
      <alignment horizontal="center"/>
    </xf>
    <xf numFmtId="47" fontId="2" fillId="36" borderId="8" xfId="0" applyNumberFormat="1" applyFont="1" applyFill="1" applyBorder="1" applyAlignment="1">
      <alignment horizontal="center"/>
    </xf>
    <xf numFmtId="47" fontId="0" fillId="36" borderId="8" xfId="0" applyNumberFormat="1" applyFill="1" applyBorder="1" applyAlignment="1">
      <alignment horizontal="center"/>
    </xf>
    <xf numFmtId="1" fontId="4" fillId="36" borderId="19" xfId="0" applyNumberFormat="1" applyFont="1" applyFill="1" applyBorder="1" applyAlignment="1">
      <alignment horizontal="center"/>
    </xf>
    <xf numFmtId="47" fontId="4" fillId="36" borderId="20" xfId="0" applyNumberFormat="1" applyFont="1" applyFill="1" applyBorder="1" applyAlignment="1">
      <alignment horizontal="center"/>
    </xf>
    <xf numFmtId="1" fontId="4" fillId="36" borderId="25" xfId="0" applyNumberFormat="1" applyFont="1" applyFill="1" applyBorder="1" applyAlignment="1">
      <alignment horizontal="center"/>
    </xf>
    <xf numFmtId="47" fontId="0" fillId="36" borderId="20" xfId="0" applyNumberFormat="1" applyFill="1" applyBorder="1" applyAlignment="1">
      <alignment horizontal="center"/>
    </xf>
    <xf numFmtId="47" fontId="3" fillId="36" borderId="20" xfId="0" applyNumberFormat="1" applyFont="1" applyFill="1" applyBorder="1" applyAlignment="1">
      <alignment horizontal="center"/>
    </xf>
    <xf numFmtId="0" fontId="0" fillId="36" borderId="18" xfId="0" applyFill="1" applyBorder="1" applyAlignment="1">
      <alignment horizontal="center" vertical="center"/>
    </xf>
    <xf numFmtId="47" fontId="0" fillId="36" borderId="8" xfId="0" applyNumberFormat="1" applyFill="1" applyBorder="1" applyAlignment="1">
      <alignment horizontal="center" vertical="center"/>
    </xf>
    <xf numFmtId="1" fontId="0" fillId="36" borderId="18" xfId="0" applyNumberFormat="1" applyFill="1" applyBorder="1" applyAlignment="1">
      <alignment horizontal="center"/>
    </xf>
    <xf numFmtId="47" fontId="1" fillId="36" borderId="8" xfId="0" applyNumberFormat="1" applyFont="1" applyFill="1" applyBorder="1" applyAlignment="1">
      <alignment horizontal="center" vertical="center"/>
    </xf>
    <xf numFmtId="47" fontId="0" fillId="36" borderId="8" xfId="0" applyNumberFormat="1" applyFont="1" applyFill="1" applyBorder="1" applyAlignment="1">
      <alignment horizontal="center" vertical="center"/>
    </xf>
    <xf numFmtId="47" fontId="1" fillId="36" borderId="8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47" fontId="1" fillId="36" borderId="20" xfId="0" applyNumberFormat="1" applyFont="1" applyFill="1" applyBorder="1" applyAlignment="1">
      <alignment horizontal="center" vertical="center"/>
    </xf>
    <xf numFmtId="47" fontId="0" fillId="36" borderId="20" xfId="0" applyNumberFormat="1" applyFill="1" applyBorder="1" applyAlignment="1">
      <alignment horizontal="center" vertical="center"/>
    </xf>
    <xf numFmtId="1" fontId="0" fillId="36" borderId="25" xfId="0" applyNumberFormat="1" applyFill="1" applyBorder="1" applyAlignment="1">
      <alignment horizontal="center"/>
    </xf>
    <xf numFmtId="47" fontId="4" fillId="36" borderId="8" xfId="0" applyNumberFormat="1" applyFont="1" applyFill="1" applyBorder="1" applyAlignment="1">
      <alignment horizontal="center" vertical="center"/>
    </xf>
    <xf numFmtId="0" fontId="0" fillId="36" borderId="7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47" fontId="4" fillId="36" borderId="1" xfId="0" applyNumberFormat="1" applyFont="1" applyFill="1" applyBorder="1" applyAlignment="1">
      <alignment horizontal="center"/>
    </xf>
    <xf numFmtId="47" fontId="4" fillId="36" borderId="29" xfId="0" applyNumberFormat="1" applyFont="1" applyFill="1" applyBorder="1" applyAlignment="1">
      <alignment horizontal="center"/>
    </xf>
    <xf numFmtId="47" fontId="0" fillId="36" borderId="20" xfId="0" applyNumberFormat="1" applyFont="1" applyFill="1" applyBorder="1" applyAlignment="1">
      <alignment horizontal="center" vertical="center"/>
    </xf>
    <xf numFmtId="47" fontId="0" fillId="36" borderId="8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" fontId="0" fillId="35" borderId="7" xfId="0" applyNumberFormat="1" applyFont="1" applyFill="1" applyBorder="1" applyAlignment="1">
      <alignment horizontal="center"/>
    </xf>
    <xf numFmtId="1" fontId="0" fillId="35" borderId="19" xfId="0" applyNumberFormat="1" applyFont="1" applyFill="1" applyBorder="1" applyAlignment="1">
      <alignment horizontal="center"/>
    </xf>
    <xf numFmtId="47" fontId="0" fillId="34" borderId="37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47" fontId="4" fillId="34" borderId="43" xfId="0" applyNumberFormat="1" applyFont="1" applyFill="1" applyBorder="1" applyAlignment="1">
      <alignment horizontal="center" vertical="center"/>
    </xf>
    <xf numFmtId="1" fontId="4" fillId="34" borderId="42" xfId="0" applyNumberFormat="1" applyFont="1" applyFill="1" applyBorder="1" applyAlignment="1">
      <alignment horizontal="center"/>
    </xf>
    <xf numFmtId="1" fontId="4" fillId="35" borderId="42" xfId="0" applyNumberFormat="1" applyFont="1" applyFill="1" applyBorder="1" applyAlignment="1">
      <alignment horizontal="center"/>
    </xf>
    <xf numFmtId="47" fontId="0" fillId="34" borderId="48" xfId="0" applyNumberFormat="1" applyFont="1" applyFill="1" applyBorder="1" applyAlignment="1">
      <alignment horizontal="center" vertical="center"/>
    </xf>
    <xf numFmtId="47" fontId="4" fillId="34" borderId="50" xfId="0" applyNumberFormat="1" applyFont="1" applyFill="1" applyBorder="1" applyAlignment="1">
      <alignment horizontal="center"/>
    </xf>
    <xf numFmtId="1" fontId="4" fillId="34" borderId="49" xfId="0" applyNumberFormat="1" applyFont="1" applyFill="1" applyBorder="1" applyAlignment="1">
      <alignment horizontal="center"/>
    </xf>
    <xf numFmtId="1" fontId="2" fillId="35" borderId="49" xfId="0" applyNumberFormat="1" applyFont="1" applyFill="1" applyBorder="1" applyAlignment="1">
      <alignment horizontal="center"/>
    </xf>
    <xf numFmtId="47" fontId="2" fillId="35" borderId="48" xfId="0" applyNumberFormat="1" applyFont="1" applyFill="1" applyBorder="1" applyAlignment="1">
      <alignment horizontal="center"/>
    </xf>
    <xf numFmtId="1" fontId="3" fillId="35" borderId="49" xfId="0" applyNumberFormat="1" applyFont="1" applyFill="1" applyBorder="1" applyAlignment="1">
      <alignment horizontal="center"/>
    </xf>
    <xf numFmtId="47" fontId="3" fillId="35" borderId="48" xfId="0" applyNumberFormat="1" applyFont="1" applyFill="1" applyBorder="1" applyAlignment="1">
      <alignment horizontal="center"/>
    </xf>
    <xf numFmtId="1" fontId="4" fillId="35" borderId="49" xfId="0" applyNumberFormat="1" applyFont="1" applyFill="1" applyBorder="1" applyAlignment="1">
      <alignment horizontal="center"/>
    </xf>
    <xf numFmtId="47" fontId="4" fillId="35" borderId="4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vertical="center"/>
    </xf>
    <xf numFmtId="0" fontId="0" fillId="34" borderId="7" xfId="0" applyFont="1" applyFill="1" applyBorder="1" applyAlignment="1">
      <alignment horizontal="center" vertical="center"/>
    </xf>
    <xf numFmtId="1" fontId="0" fillId="34" borderId="7" xfId="0" applyNumberFormat="1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1" fontId="0" fillId="34" borderId="49" xfId="0" applyNumberFormat="1" applyFont="1" applyFill="1" applyBorder="1" applyAlignment="1">
      <alignment horizontal="center"/>
    </xf>
    <xf numFmtId="47" fontId="4" fillId="34" borderId="43" xfId="0" applyNumberFormat="1" applyFont="1" applyFill="1" applyBorder="1" applyAlignment="1">
      <alignment horizontal="center"/>
    </xf>
    <xf numFmtId="47" fontId="3" fillId="35" borderId="46" xfId="0" applyNumberFormat="1" applyFont="1" applyFill="1" applyBorder="1" applyAlignment="1">
      <alignment horizontal="center"/>
    </xf>
    <xf numFmtId="0" fontId="0" fillId="35" borderId="7" xfId="0" applyFont="1" applyFill="1" applyBorder="1" applyAlignment="1">
      <alignment horizontal="center" vertical="center"/>
    </xf>
    <xf numFmtId="47" fontId="0" fillId="35" borderId="8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47" fontId="0" fillId="35" borderId="29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 vertical="center"/>
    </xf>
    <xf numFmtId="0" fontId="0" fillId="36" borderId="7" xfId="0" applyFont="1" applyFill="1" applyBorder="1" applyAlignment="1">
      <alignment horizontal="center" vertical="center"/>
    </xf>
    <xf numFmtId="1" fontId="0" fillId="36" borderId="7" xfId="0" applyNumberFormat="1" applyFont="1" applyFill="1" applyBorder="1" applyAlignment="1">
      <alignment horizontal="center"/>
    </xf>
    <xf numFmtId="1" fontId="0" fillId="36" borderId="7" xfId="0" applyNumberFormat="1" applyFont="1" applyFill="1" applyBorder="1" applyAlignment="1">
      <alignment horizontal="center" vertical="center"/>
    </xf>
    <xf numFmtId="47" fontId="0" fillId="36" borderId="41" xfId="0" applyNumberFormat="1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7" fontId="0" fillId="36" borderId="44" xfId="0" applyNumberFormat="1" applyFont="1" applyFill="1" applyBorder="1" applyAlignment="1">
      <alignment horizontal="center" vertical="center"/>
    </xf>
    <xf numFmtId="1" fontId="0" fillId="36" borderId="19" xfId="0" applyNumberFormat="1" applyFont="1" applyFill="1" applyBorder="1" applyAlignment="1">
      <alignment horizontal="center" vertical="center"/>
    </xf>
    <xf numFmtId="47" fontId="1" fillId="33" borderId="8" xfId="0" applyNumberFormat="1" applyFont="1" applyFill="1" applyBorder="1" applyAlignment="1">
      <alignment horizontal="center" vertical="center"/>
    </xf>
    <xf numFmtId="47" fontId="18" fillId="36" borderId="1" xfId="0" applyNumberFormat="1" applyFont="1" applyFill="1" applyBorder="1" applyAlignment="1">
      <alignment horizontal="center"/>
    </xf>
    <xf numFmtId="1" fontId="0" fillId="36" borderId="18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vertical="center"/>
    </xf>
    <xf numFmtId="0" fontId="0" fillId="36" borderId="45" xfId="0" applyFont="1" applyFill="1" applyBorder="1" applyAlignment="1">
      <alignment horizontal="center" vertical="center"/>
    </xf>
    <xf numFmtId="47" fontId="0" fillId="36" borderId="46" xfId="0" applyNumberFormat="1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1" fontId="0" fillId="36" borderId="51" xfId="0" applyNumberFormat="1" applyFont="1" applyFill="1" applyBorder="1" applyAlignment="1">
      <alignment horizontal="center"/>
    </xf>
    <xf numFmtId="47" fontId="4" fillId="36" borderId="52" xfId="0" applyNumberFormat="1" applyFont="1" applyFill="1" applyBorder="1" applyAlignment="1">
      <alignment horizontal="center"/>
    </xf>
    <xf numFmtId="1" fontId="4" fillId="36" borderId="51" xfId="0" applyNumberFormat="1" applyFont="1" applyFill="1" applyBorder="1" applyAlignment="1">
      <alignment horizontal="center"/>
    </xf>
    <xf numFmtId="1" fontId="4" fillId="33" borderId="51" xfId="0" applyNumberFormat="1" applyFont="1" applyFill="1" applyBorder="1" applyAlignment="1">
      <alignment horizontal="center"/>
    </xf>
    <xf numFmtId="47" fontId="3" fillId="33" borderId="52" xfId="0" applyNumberFormat="1" applyFont="1" applyFill="1" applyBorder="1" applyAlignment="1">
      <alignment horizontal="center"/>
    </xf>
    <xf numFmtId="47" fontId="3" fillId="33" borderId="46" xfId="0" applyNumberFormat="1" applyFont="1" applyFill="1" applyBorder="1" applyAlignment="1">
      <alignment horizontal="center"/>
    </xf>
    <xf numFmtId="47" fontId="1" fillId="33" borderId="8" xfId="0" applyNumberFormat="1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 vertical="center"/>
    </xf>
    <xf numFmtId="1" fontId="0" fillId="36" borderId="19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47" fontId="4" fillId="33" borderId="29" xfId="0" applyNumberFormat="1" applyFont="1" applyFill="1" applyBorder="1" applyAlignment="1">
      <alignment horizontal="center"/>
    </xf>
    <xf numFmtId="47" fontId="4" fillId="33" borderId="20" xfId="0" applyNumberFormat="1" applyFont="1" applyFill="1" applyBorder="1" applyAlignment="1">
      <alignment horizontal="center"/>
    </xf>
    <xf numFmtId="47" fontId="0" fillId="33" borderId="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35" borderId="51" xfId="0" applyFont="1" applyFill="1" applyBorder="1" applyAlignment="1">
      <alignment horizontal="center" vertical="center"/>
    </xf>
    <xf numFmtId="47" fontId="0" fillId="35" borderId="46" xfId="0" applyNumberFormat="1" applyFont="1" applyFill="1" applyBorder="1" applyAlignment="1">
      <alignment horizontal="center" vertical="center"/>
    </xf>
    <xf numFmtId="1" fontId="0" fillId="35" borderId="51" xfId="0" applyNumberFormat="1" applyFont="1" applyFill="1" applyBorder="1" applyAlignment="1">
      <alignment horizontal="center"/>
    </xf>
    <xf numFmtId="1" fontId="4" fillId="35" borderId="51" xfId="0" applyNumberFormat="1" applyFont="1" applyFill="1" applyBorder="1" applyAlignment="1">
      <alignment horizontal="center"/>
    </xf>
    <xf numFmtId="47" fontId="4" fillId="36" borderId="46" xfId="0" applyNumberFormat="1" applyFont="1" applyFill="1" applyBorder="1" applyAlignment="1">
      <alignment horizontal="center"/>
    </xf>
    <xf numFmtId="47" fontId="2" fillId="36" borderId="46" xfId="0" applyNumberFormat="1" applyFont="1" applyFill="1" applyBorder="1" applyAlignment="1">
      <alignment horizontal="center"/>
    </xf>
    <xf numFmtId="1" fontId="2" fillId="36" borderId="45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7" fontId="4" fillId="35" borderId="20" xfId="0" applyNumberFormat="1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47" fontId="4" fillId="35" borderId="52" xfId="0" applyNumberFormat="1" applyFont="1" applyFill="1" applyBorder="1" applyAlignment="1">
      <alignment horizontal="center"/>
    </xf>
    <xf numFmtId="47" fontId="3" fillId="36" borderId="46" xfId="0" applyNumberFormat="1" applyFont="1" applyFill="1" applyBorder="1" applyAlignment="1">
      <alignment horizontal="center"/>
    </xf>
    <xf numFmtId="47" fontId="0" fillId="33" borderId="8" xfId="0" applyNumberFormat="1" applyFont="1" applyFill="1" applyBorder="1" applyAlignment="1">
      <alignment horizontal="center"/>
    </xf>
    <xf numFmtId="1" fontId="0" fillId="36" borderId="45" xfId="0" applyNumberFormat="1" applyFont="1" applyFill="1" applyBorder="1" applyAlignment="1">
      <alignment horizontal="center"/>
    </xf>
    <xf numFmtId="47" fontId="0" fillId="36" borderId="46" xfId="0" applyNumberFormat="1" applyFont="1" applyFill="1" applyBorder="1" applyAlignment="1">
      <alignment horizontal="center"/>
    </xf>
    <xf numFmtId="1" fontId="0" fillId="33" borderId="45" xfId="0" applyNumberFormat="1" applyFill="1" applyBorder="1" applyAlignment="1">
      <alignment horizontal="center"/>
    </xf>
    <xf numFmtId="47" fontId="0" fillId="33" borderId="46" xfId="0" applyNumberFormat="1" applyFill="1" applyBorder="1" applyAlignment="1">
      <alignment horizontal="center"/>
    </xf>
    <xf numFmtId="0" fontId="0" fillId="0" borderId="22" xfId="0" applyNumberFormat="1" applyFont="1" applyFill="1" applyBorder="1" applyAlignment="1">
      <alignment vertical="center"/>
    </xf>
    <xf numFmtId="47" fontId="0" fillId="36" borderId="1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2D8E3-F55E-41A5-8574-1BB86A8C0848}">
  <sheetPr>
    <pageSetUpPr fitToPage="1"/>
  </sheetPr>
  <dimension ref="A1:T152"/>
  <sheetViews>
    <sheetView tabSelected="1" zoomScale="80" zoomScaleNormal="80" workbookViewId="0">
      <selection activeCell="U17" sqref="U17"/>
    </sheetView>
  </sheetViews>
  <sheetFormatPr defaultColWidth="9.109375" defaultRowHeight="14.4" x14ac:dyDescent="0.3"/>
  <cols>
    <col min="1" max="1" width="24.5546875" style="20" bestFit="1" customWidth="1"/>
    <col min="2" max="2" width="6.44140625" style="26" customWidth="1"/>
    <col min="3" max="3" width="8.5546875" style="26" customWidth="1"/>
    <col min="4" max="4" width="6.44140625" style="26" customWidth="1"/>
    <col min="5" max="5" width="8.5546875" style="26" customWidth="1"/>
    <col min="6" max="6" width="6.44140625" style="4" customWidth="1"/>
    <col min="7" max="7" width="8.5546875" style="14" customWidth="1"/>
    <col min="8" max="8" width="6.44140625" style="4" customWidth="1"/>
    <col min="9" max="9" width="8.5546875" style="14" customWidth="1"/>
    <col min="10" max="10" width="6.44140625" style="4" customWidth="1"/>
    <col min="11" max="11" width="8.5546875" style="14" customWidth="1"/>
    <col min="12" max="12" width="6.44140625" style="10" customWidth="1"/>
    <col min="13" max="13" width="8.5546875" style="11" customWidth="1"/>
    <col min="14" max="14" width="6.44140625" style="10" customWidth="1"/>
    <col min="15" max="15" width="8.5546875" style="11" customWidth="1"/>
    <col min="16" max="16" width="2.5546875" style="15" customWidth="1"/>
    <col min="17" max="17" width="8.6640625" style="2" customWidth="1"/>
    <col min="18" max="18" width="8.6640625" style="13" customWidth="1"/>
    <col min="19" max="19" width="8.6640625" style="13" hidden="1" customWidth="1"/>
    <col min="20" max="16384" width="9.109375" style="13"/>
  </cols>
  <sheetData>
    <row r="1" spans="1:19" ht="15" thickBot="1" x14ac:dyDescent="0.35">
      <c r="A1" s="79"/>
      <c r="B1" s="242" t="s">
        <v>2</v>
      </c>
      <c r="C1" s="243"/>
      <c r="D1" s="244" t="s">
        <v>11</v>
      </c>
      <c r="E1" s="243"/>
      <c r="F1" s="245" t="s">
        <v>13</v>
      </c>
      <c r="G1" s="246"/>
      <c r="H1" s="245" t="s">
        <v>14</v>
      </c>
      <c r="I1" s="246"/>
      <c r="J1" s="245" t="s">
        <v>15</v>
      </c>
      <c r="K1" s="247"/>
      <c r="L1" s="240" t="s">
        <v>16</v>
      </c>
      <c r="M1" s="241"/>
      <c r="N1" s="240" t="s">
        <v>17</v>
      </c>
      <c r="O1" s="241"/>
      <c r="Q1" s="2" t="s">
        <v>12</v>
      </c>
    </row>
    <row r="2" spans="1:19" x14ac:dyDescent="0.3">
      <c r="A2" s="76" t="s">
        <v>1</v>
      </c>
      <c r="B2" s="22" t="s">
        <v>4</v>
      </c>
      <c r="C2" s="23" t="s">
        <v>3</v>
      </c>
      <c r="D2" s="21" t="s">
        <v>4</v>
      </c>
      <c r="E2" s="23" t="s">
        <v>3</v>
      </c>
      <c r="F2" s="18" t="s">
        <v>4</v>
      </c>
      <c r="G2" s="16" t="s">
        <v>3</v>
      </c>
      <c r="H2" s="18" t="s">
        <v>4</v>
      </c>
      <c r="I2" s="16" t="s">
        <v>3</v>
      </c>
      <c r="J2" s="18" t="s">
        <v>4</v>
      </c>
      <c r="K2" s="17" t="s">
        <v>3</v>
      </c>
      <c r="L2" s="8" t="s">
        <v>4</v>
      </c>
      <c r="M2" s="9" t="s">
        <v>3</v>
      </c>
      <c r="N2" s="8" t="s">
        <v>4</v>
      </c>
      <c r="O2" s="9" t="s">
        <v>3</v>
      </c>
    </row>
    <row r="3" spans="1:19" ht="14.4" customHeight="1" x14ac:dyDescent="0.3">
      <c r="A3" s="59" t="s">
        <v>59</v>
      </c>
      <c r="B3" s="190">
        <v>21</v>
      </c>
      <c r="C3" s="107">
        <v>5.678125E-3</v>
      </c>
      <c r="D3" s="191">
        <v>22</v>
      </c>
      <c r="E3" s="107">
        <v>5.5773148148148136E-3</v>
      </c>
      <c r="F3" s="192">
        <v>20</v>
      </c>
      <c r="G3" s="106">
        <v>5.4309027777777776E-3</v>
      </c>
      <c r="H3" s="108">
        <v>17</v>
      </c>
      <c r="I3" s="106">
        <v>5.2769675925925926E-3</v>
      </c>
      <c r="J3" s="121">
        <v>22</v>
      </c>
      <c r="K3" s="122">
        <v>6.7871527777777782E-3</v>
      </c>
      <c r="L3" s="121">
        <v>11</v>
      </c>
      <c r="M3" s="123">
        <v>7.3642361111111105E-3</v>
      </c>
      <c r="N3" s="121">
        <v>10</v>
      </c>
      <c r="O3" s="123">
        <v>7.4526620370370363E-3</v>
      </c>
      <c r="Q3" s="3">
        <f xml:space="preserve"> MIN(K3, M3, 3)</f>
        <v>6.7871527777777782E-3</v>
      </c>
      <c r="S3" s="29" t="e">
        <f>#REF!-#REF!</f>
        <v>#REF!</v>
      </c>
    </row>
    <row r="4" spans="1:19" x14ac:dyDescent="0.3">
      <c r="A4" s="84" t="s">
        <v>58</v>
      </c>
      <c r="B4" s="190">
        <v>18</v>
      </c>
      <c r="C4" s="104">
        <v>5.5321759259259256E-3</v>
      </c>
      <c r="D4" s="191">
        <v>11</v>
      </c>
      <c r="E4" s="107">
        <v>5.4090277777777774E-3</v>
      </c>
      <c r="F4" s="192"/>
      <c r="G4" s="105"/>
      <c r="H4" s="192">
        <v>21</v>
      </c>
      <c r="I4" s="106">
        <v>5.3659722222222225E-3</v>
      </c>
      <c r="J4" s="121">
        <v>43</v>
      </c>
      <c r="K4" s="122">
        <v>7.8156249999999997E-3</v>
      </c>
      <c r="L4" s="121">
        <v>34</v>
      </c>
      <c r="M4" s="123">
        <v>8.0695601851851848E-3</v>
      </c>
      <c r="N4" s="121">
        <v>21</v>
      </c>
      <c r="O4" s="123">
        <v>7.9599537037037035E-3</v>
      </c>
      <c r="Q4" s="3">
        <f t="shared" ref="Q4:Q8" si="0" xml:space="preserve"> MIN(K4, M4, 3)</f>
        <v>7.8156249999999997E-3</v>
      </c>
      <c r="S4" s="29" t="e">
        <f>#REF!-#REF!</f>
        <v>#REF!</v>
      </c>
    </row>
    <row r="5" spans="1:19" x14ac:dyDescent="0.3">
      <c r="A5" s="84" t="s">
        <v>104</v>
      </c>
      <c r="B5" s="190"/>
      <c r="C5" s="107"/>
      <c r="D5" s="191">
        <v>73</v>
      </c>
      <c r="E5" s="107">
        <v>7.485185185185185E-3</v>
      </c>
      <c r="F5" s="192">
        <v>76</v>
      </c>
      <c r="G5" s="106">
        <v>7.5741898148148148E-3</v>
      </c>
      <c r="H5" s="108"/>
      <c r="I5" s="106"/>
      <c r="J5" s="121">
        <v>50</v>
      </c>
      <c r="K5" s="122">
        <v>8.3000000000000001E-3</v>
      </c>
      <c r="L5" s="121"/>
      <c r="M5" s="123"/>
      <c r="N5" s="121">
        <v>51</v>
      </c>
      <c r="O5" s="123">
        <v>9.9769675925925928E-3</v>
      </c>
      <c r="Q5" s="3">
        <f t="shared" si="0"/>
        <v>8.3000000000000001E-3</v>
      </c>
    </row>
    <row r="6" spans="1:19" x14ac:dyDescent="0.3">
      <c r="A6" s="84" t="s">
        <v>61</v>
      </c>
      <c r="B6" s="190">
        <v>55</v>
      </c>
      <c r="C6" s="107">
        <v>6.7979166666666665E-3</v>
      </c>
      <c r="D6" s="191">
        <v>50</v>
      </c>
      <c r="E6" s="107">
        <v>6.6912037037037035E-3</v>
      </c>
      <c r="F6" s="192"/>
      <c r="G6" s="106"/>
      <c r="H6" s="108">
        <v>49</v>
      </c>
      <c r="I6" s="106">
        <v>6.0233796296296294E-3</v>
      </c>
      <c r="J6" s="124">
        <v>55</v>
      </c>
      <c r="K6" s="122">
        <v>8.6858796296296302E-3</v>
      </c>
      <c r="L6" s="121">
        <v>56</v>
      </c>
      <c r="M6" s="123">
        <v>9.1916666666666674E-3</v>
      </c>
      <c r="N6" s="121">
        <v>43</v>
      </c>
      <c r="O6" s="123">
        <v>9.3998842592592589E-3</v>
      </c>
      <c r="Q6" s="3">
        <f t="shared" si="0"/>
        <v>8.6858796296296302E-3</v>
      </c>
    </row>
    <row r="7" spans="1:19" x14ac:dyDescent="0.3">
      <c r="A7" s="59" t="s">
        <v>60</v>
      </c>
      <c r="B7" s="190">
        <v>54</v>
      </c>
      <c r="C7" s="174">
        <v>6.7756944444444444E-3</v>
      </c>
      <c r="D7" s="191">
        <v>67</v>
      </c>
      <c r="E7" s="107">
        <v>7.3328703703703707E-3</v>
      </c>
      <c r="F7" s="192">
        <v>66</v>
      </c>
      <c r="G7" s="106">
        <v>7.1543981481481484E-3</v>
      </c>
      <c r="H7" s="108">
        <v>60</v>
      </c>
      <c r="I7" s="106">
        <v>6.4688657407407403E-3</v>
      </c>
      <c r="J7" s="121">
        <v>63</v>
      </c>
      <c r="K7" s="122">
        <v>9.4233796296296305E-3</v>
      </c>
      <c r="L7" s="121">
        <v>73</v>
      </c>
      <c r="M7" s="123">
        <v>1.090775462962963E-2</v>
      </c>
      <c r="N7" s="121">
        <v>62</v>
      </c>
      <c r="O7" s="123">
        <v>1.0880324074074075E-2</v>
      </c>
      <c r="Q7" s="3">
        <f t="shared" si="0"/>
        <v>9.4233796296296305E-3</v>
      </c>
      <c r="S7" s="29" t="e">
        <f>#REF!-#REF!</f>
        <v>#REF!</v>
      </c>
    </row>
    <row r="8" spans="1:19" ht="15" thickBot="1" x14ac:dyDescent="0.35">
      <c r="A8" s="175" t="s">
        <v>62</v>
      </c>
      <c r="B8" s="193">
        <v>73</v>
      </c>
      <c r="C8" s="181">
        <v>7.5983796296296294E-3</v>
      </c>
      <c r="D8" s="194">
        <v>62</v>
      </c>
      <c r="E8" s="181">
        <v>7.1325231481481483E-3</v>
      </c>
      <c r="F8" s="195">
        <v>71</v>
      </c>
      <c r="G8" s="182">
        <v>7.3718750000000008E-3</v>
      </c>
      <c r="H8" s="183"/>
      <c r="I8" s="182"/>
      <c r="J8" s="184"/>
      <c r="K8" s="185"/>
      <c r="L8" s="186"/>
      <c r="M8" s="187"/>
      <c r="N8" s="188"/>
      <c r="O8" s="189"/>
      <c r="Q8" s="3">
        <f t="shared" si="0"/>
        <v>3</v>
      </c>
    </row>
    <row r="9" spans="1:19" ht="15" thickBot="1" x14ac:dyDescent="0.35">
      <c r="A9" s="79"/>
      <c r="B9" s="63"/>
      <c r="C9" s="53"/>
      <c r="D9" s="64"/>
      <c r="E9" s="53"/>
      <c r="F9" s="65"/>
      <c r="G9" s="54"/>
      <c r="H9" s="65"/>
      <c r="I9" s="54"/>
      <c r="J9" s="65"/>
      <c r="K9" s="55"/>
      <c r="L9" s="66"/>
      <c r="M9" s="56"/>
      <c r="N9" s="66"/>
      <c r="O9" s="56"/>
      <c r="Q9" s="3"/>
    </row>
    <row r="10" spans="1:19" x14ac:dyDescent="0.3">
      <c r="A10" s="34" t="s">
        <v>0</v>
      </c>
      <c r="B10" s="32" t="s">
        <v>4</v>
      </c>
      <c r="C10" s="35" t="s">
        <v>3</v>
      </c>
      <c r="D10" s="31" t="s">
        <v>4</v>
      </c>
      <c r="E10" s="35" t="s">
        <v>3</v>
      </c>
      <c r="F10" s="33" t="s">
        <v>4</v>
      </c>
      <c r="G10" s="36" t="s">
        <v>3</v>
      </c>
      <c r="H10" s="33" t="s">
        <v>4</v>
      </c>
      <c r="I10" s="36" t="s">
        <v>3</v>
      </c>
      <c r="J10" s="33" t="s">
        <v>4</v>
      </c>
      <c r="K10" s="37" t="s">
        <v>3</v>
      </c>
      <c r="L10" s="33" t="s">
        <v>4</v>
      </c>
      <c r="M10" s="37" t="s">
        <v>3</v>
      </c>
      <c r="N10" s="33" t="s">
        <v>4</v>
      </c>
      <c r="O10" s="37" t="s">
        <v>3</v>
      </c>
      <c r="Q10" s="3"/>
    </row>
    <row r="11" spans="1:19" x14ac:dyDescent="0.3">
      <c r="A11" s="86" t="s">
        <v>44</v>
      </c>
      <c r="B11" s="109">
        <v>2</v>
      </c>
      <c r="C11" s="104">
        <v>4.6717592592592592E-3</v>
      </c>
      <c r="D11" s="110"/>
      <c r="E11" s="104"/>
      <c r="F11" s="108">
        <v>3</v>
      </c>
      <c r="G11" s="106">
        <v>4.6299768518518521E-3</v>
      </c>
      <c r="H11" s="108">
        <v>1</v>
      </c>
      <c r="I11" s="106">
        <v>4.4623842592592588E-3</v>
      </c>
      <c r="J11" s="121">
        <v>2</v>
      </c>
      <c r="K11" s="122">
        <v>6.4777777777777776E-3</v>
      </c>
      <c r="L11" s="121">
        <v>2</v>
      </c>
      <c r="M11" s="123">
        <v>6.5158564814814827E-3</v>
      </c>
      <c r="N11" s="121">
        <v>4</v>
      </c>
      <c r="O11" s="123">
        <v>6.7817129629629625E-3</v>
      </c>
      <c r="Q11" s="3">
        <f xml:space="preserve"> MIN(K11, M11, O11)</f>
        <v>6.4777777777777776E-3</v>
      </c>
    </row>
    <row r="12" spans="1:19" x14ac:dyDescent="0.3">
      <c r="A12" s="86" t="s">
        <v>45</v>
      </c>
      <c r="B12" s="109">
        <v>3</v>
      </c>
      <c r="C12" s="104">
        <v>4.7510416666666664E-3</v>
      </c>
      <c r="D12" s="110">
        <v>1</v>
      </c>
      <c r="E12" s="104">
        <v>4.5609953703703706E-3</v>
      </c>
      <c r="F12" s="108">
        <v>1</v>
      </c>
      <c r="G12" s="106">
        <v>4.315625E-3</v>
      </c>
      <c r="H12" s="108"/>
      <c r="I12" s="106"/>
      <c r="J12" s="121">
        <v>5</v>
      </c>
      <c r="K12" s="123">
        <v>6.6826388888888881E-3</v>
      </c>
      <c r="L12" s="121"/>
      <c r="M12" s="123"/>
      <c r="N12" s="121">
        <v>1</v>
      </c>
      <c r="O12" s="122">
        <v>6.6324074074074072E-3</v>
      </c>
      <c r="Q12" s="3">
        <f t="shared" ref="Q12:Q28" si="1" xml:space="preserve"> MIN(K12, M12, O12)</f>
        <v>6.6324074074074072E-3</v>
      </c>
    </row>
    <row r="13" spans="1:19" x14ac:dyDescent="0.3">
      <c r="A13" s="86" t="s">
        <v>46</v>
      </c>
      <c r="B13" s="109">
        <v>9</v>
      </c>
      <c r="C13" s="104">
        <v>4.9346064814814817E-3</v>
      </c>
      <c r="D13" s="110">
        <v>18</v>
      </c>
      <c r="E13" s="104">
        <v>5.1290509259259258E-3</v>
      </c>
      <c r="F13" s="108">
        <v>18</v>
      </c>
      <c r="G13" s="106">
        <v>5.039699074074074E-3</v>
      </c>
      <c r="H13" s="108">
        <v>9</v>
      </c>
      <c r="I13" s="106">
        <v>4.747222222222223E-3</v>
      </c>
      <c r="J13" s="121"/>
      <c r="K13" s="122"/>
      <c r="L13" s="121">
        <v>20</v>
      </c>
      <c r="M13" s="123">
        <v>7.0149305555555555E-3</v>
      </c>
      <c r="N13" s="121"/>
      <c r="O13" s="123"/>
      <c r="Q13" s="3">
        <f t="shared" si="1"/>
        <v>7.0149305555555555E-3</v>
      </c>
      <c r="S13" s="29" t="e">
        <f>#REF!-#REF!</f>
        <v>#REF!</v>
      </c>
    </row>
    <row r="14" spans="1:19" x14ac:dyDescent="0.3">
      <c r="A14" s="84" t="s">
        <v>105</v>
      </c>
      <c r="B14" s="109"/>
      <c r="C14" s="104"/>
      <c r="D14" s="109">
        <v>55</v>
      </c>
      <c r="E14" s="104">
        <v>6.0765046296296296E-3</v>
      </c>
      <c r="F14" s="111">
        <v>27</v>
      </c>
      <c r="G14" s="112">
        <v>5.3248842592592592E-3</v>
      </c>
      <c r="H14" s="111"/>
      <c r="I14" s="112"/>
      <c r="J14" s="129">
        <v>11</v>
      </c>
      <c r="K14" s="122">
        <v>7.0750000000000006E-3</v>
      </c>
      <c r="L14" s="129"/>
      <c r="M14" s="123"/>
      <c r="N14" s="129">
        <v>30</v>
      </c>
      <c r="O14" s="123">
        <v>7.6042824074074068E-3</v>
      </c>
      <c r="Q14" s="3">
        <f t="shared" si="1"/>
        <v>7.0750000000000006E-3</v>
      </c>
      <c r="S14" s="29"/>
    </row>
    <row r="15" spans="1:19" x14ac:dyDescent="0.3">
      <c r="A15" s="86" t="s">
        <v>30</v>
      </c>
      <c r="B15" s="109">
        <v>10</v>
      </c>
      <c r="C15" s="104">
        <v>4.9791666666666665E-3</v>
      </c>
      <c r="D15" s="110">
        <v>6</v>
      </c>
      <c r="E15" s="104">
        <v>4.9913194444444449E-3</v>
      </c>
      <c r="F15" s="108"/>
      <c r="G15" s="106"/>
      <c r="H15" s="108"/>
      <c r="I15" s="106"/>
      <c r="J15" s="121">
        <v>15</v>
      </c>
      <c r="K15" s="122">
        <v>7.1424768518518521E-3</v>
      </c>
      <c r="L15" s="121">
        <v>26</v>
      </c>
      <c r="M15" s="123">
        <v>7.161458333333333E-3</v>
      </c>
      <c r="N15" s="121">
        <v>27</v>
      </c>
      <c r="O15" s="123">
        <v>7.5325231481481484E-3</v>
      </c>
      <c r="Q15" s="3">
        <f t="shared" si="1"/>
        <v>7.1424768518518521E-3</v>
      </c>
    </row>
    <row r="16" spans="1:19" x14ac:dyDescent="0.3">
      <c r="A16" s="77" t="s">
        <v>47</v>
      </c>
      <c r="B16" s="109">
        <v>21</v>
      </c>
      <c r="C16" s="104">
        <v>5.2398148148148152E-3</v>
      </c>
      <c r="D16" s="110">
        <v>17</v>
      </c>
      <c r="E16" s="104">
        <v>5.1278935185185186E-3</v>
      </c>
      <c r="F16" s="108">
        <v>16</v>
      </c>
      <c r="G16" s="106">
        <v>5.022569444444445E-3</v>
      </c>
      <c r="H16" s="108">
        <v>43</v>
      </c>
      <c r="I16" s="106">
        <v>5.4981481481481478E-3</v>
      </c>
      <c r="J16" s="121">
        <v>27</v>
      </c>
      <c r="K16" s="123">
        <v>7.4744212962962958E-3</v>
      </c>
      <c r="L16" s="121">
        <v>48</v>
      </c>
      <c r="M16" s="123">
        <v>7.7747685185185177E-3</v>
      </c>
      <c r="N16" s="121">
        <v>16</v>
      </c>
      <c r="O16" s="122">
        <v>7.1563657407407409E-3</v>
      </c>
      <c r="Q16" s="3">
        <f xml:space="preserve"> MIN(K16, M16, O16)</f>
        <v>7.1563657407407409E-3</v>
      </c>
      <c r="S16" s="29" t="e">
        <f>#REF!-#REF!</f>
        <v>#REF!</v>
      </c>
    </row>
    <row r="17" spans="1:20" x14ac:dyDescent="0.3">
      <c r="A17" s="84" t="s">
        <v>49</v>
      </c>
      <c r="B17" s="109">
        <v>44</v>
      </c>
      <c r="C17" s="104">
        <v>5.6604166666666669E-3</v>
      </c>
      <c r="D17" s="110"/>
      <c r="E17" s="104"/>
      <c r="F17" s="108">
        <v>21</v>
      </c>
      <c r="G17" s="106">
        <v>5.1265046296296293E-3</v>
      </c>
      <c r="H17" s="108"/>
      <c r="I17" s="106"/>
      <c r="J17" s="121">
        <v>22</v>
      </c>
      <c r="K17" s="122">
        <v>7.2112268518518515E-3</v>
      </c>
      <c r="L17" s="121"/>
      <c r="M17" s="123"/>
      <c r="N17" s="121">
        <v>35</v>
      </c>
      <c r="O17" s="123">
        <v>7.7739583333333332E-3</v>
      </c>
      <c r="Q17" s="3">
        <f t="shared" si="1"/>
        <v>7.2112268518518515E-3</v>
      </c>
      <c r="S17" s="29" t="e">
        <f>#REF!-#REF!</f>
        <v>#REF!</v>
      </c>
    </row>
    <row r="18" spans="1:20" x14ac:dyDescent="0.3">
      <c r="A18" s="59" t="s">
        <v>48</v>
      </c>
      <c r="B18" s="109">
        <v>31</v>
      </c>
      <c r="C18" s="104">
        <v>5.3849537037037034E-3</v>
      </c>
      <c r="D18" s="110">
        <v>37</v>
      </c>
      <c r="E18" s="104">
        <v>5.5758101851851845E-3</v>
      </c>
      <c r="F18" s="108">
        <v>35</v>
      </c>
      <c r="G18" s="106">
        <v>5.4052083333333339E-3</v>
      </c>
      <c r="H18" s="108">
        <v>33</v>
      </c>
      <c r="I18" s="106">
        <v>5.3214120370370368E-3</v>
      </c>
      <c r="J18" s="121">
        <v>44</v>
      </c>
      <c r="K18" s="123">
        <v>7.8902777777777773E-3</v>
      </c>
      <c r="L18" s="121">
        <v>38</v>
      </c>
      <c r="M18" s="122">
        <v>7.4850694444444435E-3</v>
      </c>
      <c r="N18" s="121">
        <v>31</v>
      </c>
      <c r="O18" s="123">
        <v>7.6245370370370373E-3</v>
      </c>
      <c r="Q18" s="3">
        <f t="shared" si="1"/>
        <v>7.4850694444444435E-3</v>
      </c>
      <c r="S18" s="29" t="e">
        <f>#REF!-#REF!</f>
        <v>#REF!</v>
      </c>
    </row>
    <row r="19" spans="1:20" x14ac:dyDescent="0.3">
      <c r="A19" s="84" t="s">
        <v>53</v>
      </c>
      <c r="B19" s="109">
        <v>64</v>
      </c>
      <c r="C19" s="104">
        <v>5.9962962962962956E-3</v>
      </c>
      <c r="D19" s="109"/>
      <c r="E19" s="104"/>
      <c r="F19" s="111">
        <v>63</v>
      </c>
      <c r="G19" s="112">
        <v>5.9456018518518521E-3</v>
      </c>
      <c r="H19" s="111">
        <v>44</v>
      </c>
      <c r="I19" s="112">
        <v>5.5000000000000005E-3</v>
      </c>
      <c r="J19" s="129">
        <v>40</v>
      </c>
      <c r="K19" s="123">
        <v>7.7962962962962968E-3</v>
      </c>
      <c r="L19" s="129">
        <v>49</v>
      </c>
      <c r="M19" s="123">
        <v>7.7827546296296291E-3</v>
      </c>
      <c r="N19" s="129">
        <v>33</v>
      </c>
      <c r="O19" s="122">
        <v>7.6557870370370365E-3</v>
      </c>
      <c r="Q19" s="3">
        <f xml:space="preserve"> MIN(K19, M19, O19)</f>
        <v>7.6557870370370365E-3</v>
      </c>
      <c r="S19" s="29" t="e">
        <f>#REF!-#REF!</f>
        <v>#REF!</v>
      </c>
    </row>
    <row r="20" spans="1:20" x14ac:dyDescent="0.3">
      <c r="A20" s="84" t="s">
        <v>109</v>
      </c>
      <c r="B20" s="109"/>
      <c r="C20" s="104"/>
      <c r="D20" s="110">
        <v>0</v>
      </c>
      <c r="E20" s="104"/>
      <c r="F20" s="108">
        <v>46</v>
      </c>
      <c r="G20" s="106">
        <v>5.6537037037037033E-3</v>
      </c>
      <c r="H20" s="108">
        <v>47</v>
      </c>
      <c r="I20" s="106">
        <v>5.5583333333333327E-3</v>
      </c>
      <c r="J20" s="121">
        <v>36</v>
      </c>
      <c r="K20" s="122">
        <v>7.7262731481481479E-3</v>
      </c>
      <c r="L20" s="121"/>
      <c r="M20" s="123"/>
      <c r="N20" s="121"/>
      <c r="O20" s="123"/>
      <c r="Q20" s="3">
        <f t="shared" si="1"/>
        <v>7.7262731481481479E-3</v>
      </c>
    </row>
    <row r="21" spans="1:20" x14ac:dyDescent="0.3">
      <c r="A21" s="59" t="s">
        <v>52</v>
      </c>
      <c r="B21" s="109">
        <v>61</v>
      </c>
      <c r="C21" s="104">
        <v>5.9692129629629635E-3</v>
      </c>
      <c r="D21" s="109">
        <v>58</v>
      </c>
      <c r="E21" s="104">
        <v>6.1728009259259253E-3</v>
      </c>
      <c r="F21" s="111">
        <v>28</v>
      </c>
      <c r="G21" s="112">
        <v>5.3248842592592592E-3</v>
      </c>
      <c r="H21" s="111">
        <v>51</v>
      </c>
      <c r="I21" s="112">
        <v>5.616203703703704E-3</v>
      </c>
      <c r="J21" s="129">
        <v>45</v>
      </c>
      <c r="K21" s="122">
        <v>7.9425925925925931E-3</v>
      </c>
      <c r="L21" s="129">
        <v>61</v>
      </c>
      <c r="M21" s="123">
        <v>8.1858796296296298E-3</v>
      </c>
      <c r="N21" s="129">
        <v>53</v>
      </c>
      <c r="O21" s="123">
        <v>8.5565972222222224E-3</v>
      </c>
      <c r="Q21" s="3">
        <f t="shared" si="1"/>
        <v>7.9425925925925931E-3</v>
      </c>
      <c r="S21" s="29"/>
    </row>
    <row r="22" spans="1:20" x14ac:dyDescent="0.3">
      <c r="A22" s="61" t="s">
        <v>54</v>
      </c>
      <c r="B22" s="113">
        <v>73</v>
      </c>
      <c r="C22" s="114">
        <v>6.2293981481481471E-3</v>
      </c>
      <c r="D22" s="113">
        <v>49</v>
      </c>
      <c r="E22" s="114">
        <v>5.9343749999999995E-3</v>
      </c>
      <c r="F22" s="115">
        <v>68</v>
      </c>
      <c r="G22" s="116">
        <v>6.0689814814814808E-3</v>
      </c>
      <c r="H22" s="115">
        <v>68</v>
      </c>
      <c r="I22" s="116">
        <v>5.94386574074074E-3</v>
      </c>
      <c r="J22" s="130">
        <v>59</v>
      </c>
      <c r="K22" s="131">
        <v>8.6342592592592599E-3</v>
      </c>
      <c r="L22" s="130">
        <v>75</v>
      </c>
      <c r="M22" s="197">
        <v>8.4844907407407404E-3</v>
      </c>
      <c r="N22" s="130">
        <v>54</v>
      </c>
      <c r="O22" s="131">
        <v>8.5746527777777783E-3</v>
      </c>
      <c r="Q22" s="3">
        <f t="shared" si="1"/>
        <v>8.4844907407407404E-3</v>
      </c>
    </row>
    <row r="23" spans="1:20" x14ac:dyDescent="0.3">
      <c r="A23" s="84" t="s">
        <v>51</v>
      </c>
      <c r="B23" s="109">
        <v>57</v>
      </c>
      <c r="C23" s="104">
        <v>5.8660879629629627E-3</v>
      </c>
      <c r="D23" s="110">
        <v>62</v>
      </c>
      <c r="E23" s="104">
        <v>6.3280092592592598E-3</v>
      </c>
      <c r="F23" s="108">
        <v>56</v>
      </c>
      <c r="G23" s="106">
        <v>5.8218749999999998E-3</v>
      </c>
      <c r="H23" s="108">
        <v>49</v>
      </c>
      <c r="I23" s="106">
        <v>5.5914351851851845E-3</v>
      </c>
      <c r="J23" s="121">
        <v>57</v>
      </c>
      <c r="K23" s="122">
        <v>8.6093750000000007E-3</v>
      </c>
      <c r="L23" s="121">
        <v>86</v>
      </c>
      <c r="M23" s="123">
        <v>9.0319444444444449E-3</v>
      </c>
      <c r="N23" s="121"/>
      <c r="O23" s="123"/>
      <c r="Q23" s="3">
        <f t="shared" si="1"/>
        <v>8.6093750000000007E-3</v>
      </c>
    </row>
    <row r="24" spans="1:20" x14ac:dyDescent="0.3">
      <c r="A24" s="84" t="s">
        <v>57</v>
      </c>
      <c r="B24" s="109">
        <v>100</v>
      </c>
      <c r="C24" s="104">
        <v>7.3085648148148137E-3</v>
      </c>
      <c r="D24" s="109">
        <v>79</v>
      </c>
      <c r="E24" s="104">
        <v>6.8931712962962965E-3</v>
      </c>
      <c r="F24" s="111"/>
      <c r="G24" s="112"/>
      <c r="H24" s="111">
        <v>90</v>
      </c>
      <c r="I24" s="112">
        <v>6.465046296296296E-3</v>
      </c>
      <c r="J24" s="129">
        <v>79</v>
      </c>
      <c r="K24" s="122">
        <v>9.7658564814814813E-3</v>
      </c>
      <c r="L24" s="129">
        <v>104</v>
      </c>
      <c r="M24" s="123">
        <v>9.9363425925925921E-3</v>
      </c>
      <c r="N24" s="129">
        <v>75</v>
      </c>
      <c r="O24" s="123">
        <v>1.0694212962962963E-2</v>
      </c>
      <c r="Q24" s="3">
        <f t="shared" si="1"/>
        <v>9.7658564814814813E-3</v>
      </c>
      <c r="S24" s="29" t="e">
        <f>#REF!-#REF!</f>
        <v>#REF!</v>
      </c>
    </row>
    <row r="25" spans="1:20" x14ac:dyDescent="0.3">
      <c r="A25" s="84" t="s">
        <v>56</v>
      </c>
      <c r="B25" s="109">
        <v>99</v>
      </c>
      <c r="C25" s="104">
        <v>7.2752314814814806E-3</v>
      </c>
      <c r="D25" s="109">
        <v>81</v>
      </c>
      <c r="E25" s="104">
        <v>6.9965277777777777E-3</v>
      </c>
      <c r="F25" s="111"/>
      <c r="G25" s="112"/>
      <c r="H25" s="111">
        <v>96</v>
      </c>
      <c r="I25" s="112">
        <v>6.6701388888888886E-3</v>
      </c>
      <c r="J25" s="129">
        <v>83</v>
      </c>
      <c r="K25" s="123">
        <v>1.0157175925925925E-2</v>
      </c>
      <c r="L25" s="129">
        <v>106</v>
      </c>
      <c r="M25" s="122">
        <v>9.955555555555556E-3</v>
      </c>
      <c r="N25" s="129">
        <v>73</v>
      </c>
      <c r="O25" s="123">
        <v>1.0398958333333335E-2</v>
      </c>
      <c r="Q25" s="3">
        <f t="shared" si="1"/>
        <v>9.955555555555556E-3</v>
      </c>
    </row>
    <row r="26" spans="1:20" x14ac:dyDescent="0.3">
      <c r="A26" s="86" t="s">
        <v>111</v>
      </c>
      <c r="B26" s="177"/>
      <c r="C26" s="178"/>
      <c r="D26" s="177"/>
      <c r="E26" s="178"/>
      <c r="F26" s="179"/>
      <c r="G26" s="196"/>
      <c r="H26" s="179"/>
      <c r="I26" s="196"/>
      <c r="J26" s="180">
        <v>97</v>
      </c>
      <c r="K26" s="125">
        <v>1.1882986111111112E-2</v>
      </c>
      <c r="L26" s="180">
        <v>124</v>
      </c>
      <c r="M26" s="126">
        <v>1.2700000000000001E-2</v>
      </c>
      <c r="N26" s="180">
        <v>84</v>
      </c>
      <c r="O26" s="126">
        <v>1.2853125E-2</v>
      </c>
      <c r="Q26" s="3">
        <f t="shared" si="1"/>
        <v>1.1882986111111112E-2</v>
      </c>
    </row>
    <row r="27" spans="1:20" x14ac:dyDescent="0.3">
      <c r="A27" s="84" t="s">
        <v>50</v>
      </c>
      <c r="B27" s="109">
        <v>54</v>
      </c>
      <c r="C27" s="104">
        <v>5.7800925925925936E-3</v>
      </c>
      <c r="D27" s="110">
        <v>41</v>
      </c>
      <c r="E27" s="104">
        <v>5.7582175925925926E-3</v>
      </c>
      <c r="F27" s="108"/>
      <c r="G27" s="106"/>
      <c r="H27" s="108"/>
      <c r="I27" s="106"/>
      <c r="J27" s="121"/>
      <c r="K27" s="122"/>
      <c r="L27" s="121"/>
      <c r="M27" s="123"/>
      <c r="N27" s="121"/>
      <c r="O27" s="123"/>
      <c r="Q27" s="3">
        <f t="shared" si="1"/>
        <v>0</v>
      </c>
    </row>
    <row r="28" spans="1:20" ht="15" thickBot="1" x14ac:dyDescent="0.35">
      <c r="A28" s="85" t="s">
        <v>55</v>
      </c>
      <c r="B28" s="117">
        <v>97</v>
      </c>
      <c r="C28" s="118">
        <v>7.2152777777777779E-3</v>
      </c>
      <c r="D28" s="117">
        <v>96</v>
      </c>
      <c r="E28" s="118">
        <v>7.7849537037037037E-3</v>
      </c>
      <c r="F28" s="119">
        <v>93</v>
      </c>
      <c r="G28" s="120">
        <v>7.4287037037037039E-3</v>
      </c>
      <c r="H28" s="119"/>
      <c r="I28" s="120"/>
      <c r="J28" s="132"/>
      <c r="K28" s="128"/>
      <c r="L28" s="132"/>
      <c r="M28" s="128"/>
      <c r="N28" s="132"/>
      <c r="O28" s="128"/>
      <c r="Q28" s="3">
        <f t="shared" si="1"/>
        <v>0</v>
      </c>
    </row>
    <row r="29" spans="1:20" x14ac:dyDescent="0.3">
      <c r="A29" s="52"/>
      <c r="B29" s="58"/>
      <c r="C29" s="45"/>
      <c r="D29" s="58"/>
      <c r="E29" s="45"/>
      <c r="F29" s="6"/>
      <c r="G29" s="7"/>
      <c r="H29" s="6"/>
      <c r="I29" s="7"/>
      <c r="J29" s="6"/>
      <c r="K29" s="7"/>
      <c r="L29" s="6"/>
      <c r="M29" s="7"/>
      <c r="N29" s="6"/>
      <c r="O29" s="7"/>
      <c r="P29" s="19"/>
      <c r="Q29" s="28"/>
      <c r="R29" s="1"/>
      <c r="S29" s="1"/>
      <c r="T29" s="1"/>
    </row>
    <row r="31" spans="1:20" x14ac:dyDescent="0.3">
      <c r="A31" s="52"/>
      <c r="B31" s="58"/>
      <c r="C31" s="45"/>
      <c r="D31" s="58"/>
      <c r="E31" s="45"/>
      <c r="F31" s="6"/>
      <c r="G31" s="7"/>
      <c r="H31" s="6"/>
      <c r="I31" s="7"/>
      <c r="J31" s="6"/>
      <c r="K31" s="7"/>
      <c r="L31" s="6"/>
      <c r="M31" s="7"/>
      <c r="N31" s="6"/>
      <c r="O31" s="7"/>
      <c r="P31" s="19"/>
      <c r="Q31" s="28"/>
      <c r="R31" s="1"/>
      <c r="S31" s="1"/>
      <c r="T31" s="1"/>
    </row>
    <row r="32" spans="1:20" x14ac:dyDescent="0.3">
      <c r="A32" s="52"/>
      <c r="B32" s="58"/>
      <c r="C32" s="45"/>
      <c r="D32" s="58"/>
      <c r="E32" s="45"/>
      <c r="F32" s="6"/>
      <c r="G32" s="7"/>
      <c r="H32" s="6"/>
      <c r="I32" s="7"/>
      <c r="J32" s="6"/>
      <c r="K32" s="7"/>
      <c r="L32" s="6"/>
      <c r="M32" s="7"/>
      <c r="N32" s="6"/>
      <c r="O32" s="7"/>
      <c r="P32" s="19"/>
      <c r="Q32" s="28"/>
      <c r="R32" s="1"/>
      <c r="S32" s="1"/>
      <c r="T32" s="1"/>
    </row>
    <row r="33" spans="1:20" x14ac:dyDescent="0.3">
      <c r="A33" s="52"/>
      <c r="B33" s="58"/>
      <c r="C33" s="45"/>
      <c r="D33" s="58"/>
      <c r="E33" s="45"/>
      <c r="F33" s="6"/>
      <c r="G33" s="7"/>
      <c r="H33" s="6"/>
      <c r="I33" s="7"/>
      <c r="J33" s="6"/>
      <c r="K33" s="7"/>
      <c r="L33" s="6"/>
      <c r="M33" s="7"/>
      <c r="N33" s="6"/>
      <c r="O33" s="7"/>
      <c r="P33" s="19"/>
      <c r="Q33" s="28"/>
      <c r="R33" s="1"/>
      <c r="S33" s="1"/>
      <c r="T33" s="1"/>
    </row>
    <row r="34" spans="1:20" x14ac:dyDescent="0.3">
      <c r="A34" s="52"/>
      <c r="B34" s="58"/>
      <c r="C34" s="45"/>
      <c r="D34" s="58"/>
      <c r="E34" s="45"/>
      <c r="F34" s="6"/>
      <c r="G34" s="7"/>
      <c r="H34" s="6"/>
      <c r="I34" s="7"/>
      <c r="J34" s="6"/>
      <c r="K34" s="7"/>
      <c r="L34" s="6"/>
      <c r="M34" s="7"/>
      <c r="N34" s="6"/>
      <c r="O34" s="7"/>
      <c r="P34" s="19"/>
      <c r="Q34" s="28"/>
      <c r="R34" s="1"/>
      <c r="S34" s="1"/>
      <c r="T34" s="1"/>
    </row>
    <row r="35" spans="1:20" x14ac:dyDescent="0.3">
      <c r="A35" s="52"/>
      <c r="B35" s="58"/>
      <c r="C35" s="45"/>
      <c r="D35" s="58"/>
      <c r="E35" s="45"/>
      <c r="F35" s="6"/>
      <c r="G35" s="7"/>
      <c r="H35" s="6"/>
      <c r="I35" s="7"/>
      <c r="J35" s="6"/>
      <c r="K35" s="7"/>
      <c r="L35" s="6"/>
      <c r="M35" s="7"/>
      <c r="N35" s="6"/>
      <c r="O35" s="7"/>
      <c r="P35" s="19"/>
      <c r="Q35" s="28"/>
      <c r="R35" s="1"/>
      <c r="S35" s="1"/>
      <c r="T35" s="1"/>
    </row>
    <row r="36" spans="1:20" x14ac:dyDescent="0.3">
      <c r="A36" s="52"/>
      <c r="B36" s="58"/>
      <c r="C36" s="45"/>
      <c r="D36" s="58"/>
      <c r="E36" s="45"/>
      <c r="F36" s="6"/>
      <c r="G36" s="7"/>
      <c r="H36" s="6"/>
      <c r="I36" s="7"/>
      <c r="J36" s="6"/>
      <c r="K36" s="7"/>
      <c r="L36" s="6"/>
      <c r="M36" s="7"/>
      <c r="N36" s="6"/>
      <c r="O36" s="7"/>
      <c r="P36" s="19"/>
      <c r="Q36" s="28"/>
      <c r="R36" s="1"/>
      <c r="S36" s="1"/>
      <c r="T36" s="1"/>
    </row>
    <row r="37" spans="1:20" x14ac:dyDescent="0.3">
      <c r="A37" s="52"/>
      <c r="B37" s="58"/>
      <c r="C37" s="45"/>
      <c r="D37" s="58"/>
      <c r="E37" s="45"/>
      <c r="F37" s="6"/>
      <c r="G37" s="7"/>
      <c r="H37" s="6"/>
      <c r="I37" s="7"/>
      <c r="J37" s="6"/>
      <c r="K37" s="7"/>
      <c r="L37" s="6"/>
      <c r="M37" s="7"/>
      <c r="N37" s="6"/>
      <c r="O37" s="7"/>
      <c r="P37" s="19"/>
      <c r="Q37" s="28"/>
      <c r="R37" s="1"/>
      <c r="S37" s="1"/>
      <c r="T37" s="1"/>
    </row>
    <row r="38" spans="1:20" ht="15" thickBot="1" x14ac:dyDescent="0.35">
      <c r="A38" s="82">
        <v>24</v>
      </c>
      <c r="B38" s="58">
        <f>COUNT(B4:B7,B12:B28)</f>
        <v>17</v>
      </c>
      <c r="C38" s="45"/>
      <c r="D38" s="58">
        <f>COUNT(D4:D7,D12:D28)</f>
        <v>18</v>
      </c>
      <c r="E38" s="45"/>
      <c r="F38" s="58">
        <f>COUNT(F4:F7,F12:F28)</f>
        <v>14</v>
      </c>
      <c r="G38" s="7"/>
      <c r="H38" s="6">
        <f>COUNT(H4:H7,H11:H26,H16,H18,H21:H23,H22:H25)</f>
        <v>23</v>
      </c>
      <c r="I38" s="7"/>
      <c r="J38" s="6">
        <f>COUNT(J4:J7,J11:J26)</f>
        <v>19</v>
      </c>
      <c r="K38" s="7"/>
      <c r="L38" s="6">
        <f>COUNT(L3:L4,L6:L7,L11,L13,L15,L16:L18,L18,L19:L26,L26)</f>
        <v>18</v>
      </c>
      <c r="M38" s="7"/>
      <c r="N38" s="6">
        <f>COUNT(N3:N7,N11:N12,N14:N19,N21:N22,N24:N26)</f>
        <v>18</v>
      </c>
      <c r="O38" s="7"/>
      <c r="P38" s="19"/>
      <c r="Q38" s="28"/>
      <c r="R38" s="1"/>
      <c r="S38" s="1"/>
      <c r="T38" s="1"/>
    </row>
    <row r="39" spans="1:20" ht="15" thickBot="1" x14ac:dyDescent="0.35">
      <c r="A39" s="75"/>
      <c r="B39" s="242" t="s">
        <v>2</v>
      </c>
      <c r="C39" s="243"/>
      <c r="D39" s="244" t="s">
        <v>11</v>
      </c>
      <c r="E39" s="243"/>
      <c r="F39" s="245" t="s">
        <v>13</v>
      </c>
      <c r="G39" s="246"/>
      <c r="H39" s="245" t="s">
        <v>14</v>
      </c>
      <c r="I39" s="246"/>
      <c r="J39" s="245" t="s">
        <v>15</v>
      </c>
      <c r="K39" s="247"/>
      <c r="L39" s="240" t="s">
        <v>16</v>
      </c>
      <c r="M39" s="241"/>
      <c r="N39" s="240" t="s">
        <v>17</v>
      </c>
      <c r="O39" s="241"/>
      <c r="Q39" s="2" t="s">
        <v>12</v>
      </c>
    </row>
    <row r="40" spans="1:20" x14ac:dyDescent="0.3">
      <c r="A40" s="39" t="s">
        <v>5</v>
      </c>
      <c r="B40" s="40" t="s">
        <v>4</v>
      </c>
      <c r="C40" s="41" t="s">
        <v>3</v>
      </c>
      <c r="D40" s="40" t="s">
        <v>4</v>
      </c>
      <c r="E40" s="41" t="s">
        <v>3</v>
      </c>
      <c r="F40" s="43" t="s">
        <v>4</v>
      </c>
      <c r="G40" s="38" t="s">
        <v>3</v>
      </c>
      <c r="H40" s="43" t="s">
        <v>4</v>
      </c>
      <c r="I40" s="38" t="s">
        <v>3</v>
      </c>
      <c r="J40" s="43" t="s">
        <v>4</v>
      </c>
      <c r="K40" s="38" t="s">
        <v>3</v>
      </c>
      <c r="L40" s="43" t="s">
        <v>4</v>
      </c>
      <c r="M40" s="38" t="s">
        <v>3</v>
      </c>
      <c r="N40" s="42" t="s">
        <v>4</v>
      </c>
      <c r="O40" s="38" t="s">
        <v>3</v>
      </c>
      <c r="Q40" s="3"/>
    </row>
    <row r="41" spans="1:20" x14ac:dyDescent="0.3">
      <c r="A41" s="59" t="s">
        <v>93</v>
      </c>
      <c r="B41" s="198">
        <v>8</v>
      </c>
      <c r="C41" s="133">
        <v>7.1193287037037041E-3</v>
      </c>
      <c r="D41" s="198">
        <v>2</v>
      </c>
      <c r="E41" s="133">
        <v>6.6817129629629622E-3</v>
      </c>
      <c r="F41" s="172">
        <v>6</v>
      </c>
      <c r="G41" s="123">
        <v>6.9479166666666673E-3</v>
      </c>
      <c r="H41" s="121">
        <v>7</v>
      </c>
      <c r="I41" s="123">
        <v>6.8123842592592602E-3</v>
      </c>
      <c r="J41" s="139">
        <v>9</v>
      </c>
      <c r="K41" s="142">
        <v>8.9445601851851856E-3</v>
      </c>
      <c r="L41" s="139">
        <v>12</v>
      </c>
      <c r="M41" s="140">
        <v>9.5418981481481483E-3</v>
      </c>
      <c r="N41" s="141">
        <v>8</v>
      </c>
      <c r="O41" s="140">
        <v>9.8824074074074075E-3</v>
      </c>
      <c r="Q41" s="3">
        <f xml:space="preserve"> MIN(K41, M41, O41)</f>
        <v>8.9445601851851856E-3</v>
      </c>
    </row>
    <row r="42" spans="1:20" x14ac:dyDescent="0.3">
      <c r="A42" s="59" t="s">
        <v>95</v>
      </c>
      <c r="B42" s="198">
        <v>19</v>
      </c>
      <c r="C42" s="133">
        <v>7.6024305555555559E-3</v>
      </c>
      <c r="D42" s="198">
        <v>15</v>
      </c>
      <c r="E42" s="133">
        <v>7.3026620370370372E-3</v>
      </c>
      <c r="F42" s="172">
        <v>11</v>
      </c>
      <c r="G42" s="123">
        <v>7.1627314814814817E-3</v>
      </c>
      <c r="H42" s="121">
        <v>14</v>
      </c>
      <c r="I42" s="123">
        <v>7.1337962962962952E-3</v>
      </c>
      <c r="J42" s="139">
        <v>10</v>
      </c>
      <c r="K42" s="142">
        <v>9.0567129629629626E-3</v>
      </c>
      <c r="L42" s="139">
        <v>13</v>
      </c>
      <c r="M42" s="140">
        <v>9.6086805555555561E-3</v>
      </c>
      <c r="N42" s="141">
        <v>12</v>
      </c>
      <c r="O42" s="140">
        <v>1.0094212962962963E-2</v>
      </c>
      <c r="Q42" s="3">
        <f t="shared" ref="Q42:Q52" si="2" xml:space="preserve"> MIN(K42, M42, O42)</f>
        <v>9.0567129629629626E-3</v>
      </c>
      <c r="S42" s="29" t="e">
        <f>#REF!-#REF!</f>
        <v>#REF!</v>
      </c>
    </row>
    <row r="43" spans="1:20" ht="14.25" customHeight="1" x14ac:dyDescent="0.3">
      <c r="A43" s="59" t="s">
        <v>100</v>
      </c>
      <c r="B43" s="198">
        <v>32</v>
      </c>
      <c r="C43" s="133">
        <v>8.1295138888888892E-3</v>
      </c>
      <c r="D43" s="198">
        <v>12</v>
      </c>
      <c r="E43" s="133">
        <v>7.2643518518518517E-3</v>
      </c>
      <c r="F43" s="172">
        <v>15</v>
      </c>
      <c r="G43" s="123">
        <v>7.2769675925925927E-3</v>
      </c>
      <c r="H43" s="121">
        <v>12</v>
      </c>
      <c r="I43" s="123">
        <v>7.0501157407407396E-3</v>
      </c>
      <c r="J43" s="139">
        <v>11</v>
      </c>
      <c r="K43" s="142">
        <v>9.125462962962962E-3</v>
      </c>
      <c r="L43" s="139">
        <v>16</v>
      </c>
      <c r="M43" s="140">
        <v>9.780092592592592E-3</v>
      </c>
      <c r="N43" s="141">
        <v>14</v>
      </c>
      <c r="O43" s="140">
        <v>1.0251157407407408E-2</v>
      </c>
      <c r="Q43" s="3">
        <f t="shared" si="2"/>
        <v>9.125462962962962E-3</v>
      </c>
    </row>
    <row r="44" spans="1:20" x14ac:dyDescent="0.3">
      <c r="A44" s="59" t="s">
        <v>98</v>
      </c>
      <c r="B44" s="198">
        <v>26</v>
      </c>
      <c r="C44" s="133">
        <v>7.789351851851852E-3</v>
      </c>
      <c r="D44" s="198">
        <v>22</v>
      </c>
      <c r="E44" s="133">
        <v>7.524189814814816E-3</v>
      </c>
      <c r="F44" s="172">
        <v>27</v>
      </c>
      <c r="G44" s="123">
        <v>7.7567129629629626E-3</v>
      </c>
      <c r="H44" s="121">
        <v>25</v>
      </c>
      <c r="I44" s="123">
        <v>7.5107638888888889E-3</v>
      </c>
      <c r="J44" s="139">
        <v>14</v>
      </c>
      <c r="K44" s="142">
        <v>9.264236111111112E-3</v>
      </c>
      <c r="L44" s="139">
        <v>15</v>
      </c>
      <c r="M44" s="140">
        <v>9.7249999999999993E-3</v>
      </c>
      <c r="N44" s="141">
        <v>13</v>
      </c>
      <c r="O44" s="140">
        <v>1.0129745370370371E-2</v>
      </c>
      <c r="Q44" s="3">
        <f t="shared" si="2"/>
        <v>9.264236111111112E-3</v>
      </c>
    </row>
    <row r="45" spans="1:20" x14ac:dyDescent="0.3">
      <c r="A45" s="84" t="s">
        <v>96</v>
      </c>
      <c r="B45" s="198">
        <v>22</v>
      </c>
      <c r="C45" s="133">
        <v>7.6621527777777781E-3</v>
      </c>
      <c r="D45" s="198">
        <v>9</v>
      </c>
      <c r="E45" s="133">
        <v>7.1737268518518521E-3</v>
      </c>
      <c r="F45" s="172"/>
      <c r="G45" s="123"/>
      <c r="H45" s="121">
        <v>45</v>
      </c>
      <c r="I45" s="123">
        <v>8.2978009259259255E-3</v>
      </c>
      <c r="J45" s="139">
        <v>15</v>
      </c>
      <c r="K45" s="142">
        <v>9.3008101851851845E-3</v>
      </c>
      <c r="L45" s="139">
        <v>19</v>
      </c>
      <c r="M45" s="140">
        <v>9.9473379629629634E-3</v>
      </c>
      <c r="N45" s="141">
        <v>20</v>
      </c>
      <c r="O45" s="140">
        <v>1.0597800925925925E-2</v>
      </c>
      <c r="Q45" s="3">
        <f t="shared" si="2"/>
        <v>9.3008101851851845E-3</v>
      </c>
      <c r="S45" s="29" t="e">
        <f>#REF!-#REF!</f>
        <v>#REF!</v>
      </c>
    </row>
    <row r="46" spans="1:20" x14ac:dyDescent="0.3">
      <c r="A46" s="59" t="s">
        <v>94</v>
      </c>
      <c r="B46" s="198">
        <v>16</v>
      </c>
      <c r="C46" s="133">
        <v>7.4291666666666673E-3</v>
      </c>
      <c r="D46" s="198">
        <v>18</v>
      </c>
      <c r="E46" s="133">
        <v>7.3913194444444443E-3</v>
      </c>
      <c r="F46" s="172">
        <v>21</v>
      </c>
      <c r="G46" s="123">
        <v>7.5101851851851857E-3</v>
      </c>
      <c r="H46" s="121">
        <v>18</v>
      </c>
      <c r="I46" s="123">
        <v>7.4041666666666674E-3</v>
      </c>
      <c r="J46" s="139">
        <v>17</v>
      </c>
      <c r="K46" s="142">
        <v>9.3762731481481492E-3</v>
      </c>
      <c r="L46" s="139">
        <v>23</v>
      </c>
      <c r="M46" s="140">
        <v>1.0276041666666666E-2</v>
      </c>
      <c r="N46" s="141">
        <v>19</v>
      </c>
      <c r="O46" s="140">
        <v>1.0574652777777777E-2</v>
      </c>
      <c r="Q46" s="3">
        <f t="shared" si="2"/>
        <v>9.3762731481481492E-3</v>
      </c>
      <c r="S46" s="29" t="e">
        <f>#REF!-#REF!</f>
        <v>#REF!</v>
      </c>
    </row>
    <row r="47" spans="1:20" x14ac:dyDescent="0.3">
      <c r="A47" s="84" t="s">
        <v>99</v>
      </c>
      <c r="B47" s="198">
        <v>31</v>
      </c>
      <c r="C47" s="133">
        <v>8.0324074074074065E-3</v>
      </c>
      <c r="D47" s="198">
        <v>35</v>
      </c>
      <c r="E47" s="133">
        <v>7.9653935185185192E-3</v>
      </c>
      <c r="F47" s="172">
        <v>36</v>
      </c>
      <c r="G47" s="123">
        <v>8.124768518518519E-3</v>
      </c>
      <c r="H47" s="121"/>
      <c r="I47" s="123"/>
      <c r="J47" s="139">
        <v>32</v>
      </c>
      <c r="K47" s="142">
        <v>1.0231134259259259E-2</v>
      </c>
      <c r="L47" s="139">
        <v>37</v>
      </c>
      <c r="M47" s="140">
        <v>1.1052662037037038E-2</v>
      </c>
      <c r="N47" s="141">
        <v>27</v>
      </c>
      <c r="O47" s="140">
        <v>1.1171990740740741E-2</v>
      </c>
      <c r="Q47" s="3">
        <f t="shared" si="2"/>
        <v>1.0231134259259259E-2</v>
      </c>
    </row>
    <row r="48" spans="1:20" x14ac:dyDescent="0.3">
      <c r="A48" s="84" t="s">
        <v>34</v>
      </c>
      <c r="B48" s="198">
        <v>54</v>
      </c>
      <c r="C48" s="133">
        <v>8.7953703703703701E-3</v>
      </c>
      <c r="D48" s="198"/>
      <c r="E48" s="133"/>
      <c r="F48" s="172">
        <v>62</v>
      </c>
      <c r="G48" s="123">
        <v>9.3413194444444438E-3</v>
      </c>
      <c r="H48" s="121"/>
      <c r="I48" s="123"/>
      <c r="J48" s="139">
        <v>45</v>
      </c>
      <c r="K48" s="142">
        <v>1.1144791666666667E-2</v>
      </c>
      <c r="L48" s="139">
        <v>62</v>
      </c>
      <c r="M48" s="140">
        <v>1.2497453703703703E-2</v>
      </c>
      <c r="N48" s="141"/>
      <c r="O48" s="140"/>
      <c r="Q48" s="3">
        <f t="shared" si="2"/>
        <v>1.1144791666666667E-2</v>
      </c>
    </row>
    <row r="49" spans="1:19" x14ac:dyDescent="0.3">
      <c r="A49" s="84" t="s">
        <v>101</v>
      </c>
      <c r="B49" s="198">
        <v>80</v>
      </c>
      <c r="C49" s="133">
        <v>1.1195949074074072E-2</v>
      </c>
      <c r="D49" s="198">
        <v>63</v>
      </c>
      <c r="E49" s="133">
        <v>9.1773148148148152E-3</v>
      </c>
      <c r="F49" s="172">
        <v>58</v>
      </c>
      <c r="G49" s="199">
        <v>9.0924768518518516E-3</v>
      </c>
      <c r="H49" s="121">
        <v>61</v>
      </c>
      <c r="I49" s="123">
        <v>9.2876157407407404E-3</v>
      </c>
      <c r="J49" s="139">
        <v>47</v>
      </c>
      <c r="K49" s="142">
        <v>1.1405555555555556E-2</v>
      </c>
      <c r="L49" s="139"/>
      <c r="M49" s="140"/>
      <c r="N49" s="141"/>
      <c r="O49" s="144"/>
      <c r="Q49" s="3">
        <f t="shared" si="2"/>
        <v>1.1405555555555556E-2</v>
      </c>
    </row>
    <row r="50" spans="1:19" x14ac:dyDescent="0.3">
      <c r="A50" s="84" t="s">
        <v>102</v>
      </c>
      <c r="B50" s="198">
        <v>84</v>
      </c>
      <c r="C50" s="133">
        <v>1.1406944444444444E-2</v>
      </c>
      <c r="D50" s="198">
        <v>95</v>
      </c>
      <c r="E50" s="133">
        <v>1.2805208333333332E-2</v>
      </c>
      <c r="F50" s="172">
        <v>92</v>
      </c>
      <c r="G50" s="199">
        <v>1.2191550925925927E-2</v>
      </c>
      <c r="H50" s="121">
        <v>80</v>
      </c>
      <c r="I50" s="123">
        <v>1.136898148148148E-2</v>
      </c>
      <c r="J50" s="139"/>
      <c r="K50" s="140"/>
      <c r="L50" s="139">
        <v>86</v>
      </c>
      <c r="M50" s="140">
        <v>1.6941435185185184E-2</v>
      </c>
      <c r="N50" s="141"/>
      <c r="O50" s="144"/>
      <c r="Q50" s="3">
        <f t="shared" si="2"/>
        <v>1.6941435185185184E-2</v>
      </c>
    </row>
    <row r="51" spans="1:19" x14ac:dyDescent="0.3">
      <c r="A51" s="232" t="s">
        <v>106</v>
      </c>
      <c r="B51" s="233"/>
      <c r="C51" s="234"/>
      <c r="D51" s="233">
        <v>60</v>
      </c>
      <c r="E51" s="234">
        <v>9.0114583333333331E-3</v>
      </c>
      <c r="F51" s="235">
        <v>61</v>
      </c>
      <c r="G51" s="131">
        <v>9.1535879629629623E-3</v>
      </c>
      <c r="H51" s="236"/>
      <c r="I51" s="131"/>
      <c r="J51" s="221"/>
      <c r="K51" s="237"/>
      <c r="L51" s="221"/>
      <c r="M51" s="238"/>
      <c r="N51" s="239"/>
      <c r="O51" s="238"/>
      <c r="Q51" s="3">
        <f t="shared" si="2"/>
        <v>0</v>
      </c>
    </row>
    <row r="52" spans="1:19" ht="15" thickBot="1" x14ac:dyDescent="0.35">
      <c r="A52" s="84" t="s">
        <v>97</v>
      </c>
      <c r="B52" s="198">
        <v>25</v>
      </c>
      <c r="C52" s="133">
        <v>7.7783564814814824E-3</v>
      </c>
      <c r="D52" s="198">
        <v>7</v>
      </c>
      <c r="E52" s="133">
        <v>6.9708333333333332E-3</v>
      </c>
      <c r="F52" s="172"/>
      <c r="G52" s="199"/>
      <c r="H52" s="121"/>
      <c r="I52" s="123"/>
      <c r="J52" s="139"/>
      <c r="K52" s="140"/>
      <c r="L52" s="139"/>
      <c r="M52" s="140"/>
      <c r="N52" s="141"/>
      <c r="O52" s="140"/>
      <c r="Q52" s="3">
        <f t="shared" si="2"/>
        <v>0</v>
      </c>
    </row>
    <row r="53" spans="1:19" ht="15" thickBot="1" x14ac:dyDescent="0.35">
      <c r="A53" s="79"/>
      <c r="B53" s="63"/>
      <c r="C53" s="53"/>
      <c r="D53" s="64"/>
      <c r="E53" s="53"/>
      <c r="F53" s="65"/>
      <c r="G53" s="54"/>
      <c r="H53" s="65"/>
      <c r="I53" s="54"/>
      <c r="J53" s="65"/>
      <c r="K53" s="55"/>
      <c r="L53" s="66"/>
      <c r="M53" s="56"/>
      <c r="N53" s="66"/>
      <c r="O53" s="56"/>
      <c r="Q53" s="3"/>
    </row>
    <row r="54" spans="1:19" x14ac:dyDescent="0.3">
      <c r="A54" s="39" t="s">
        <v>6</v>
      </c>
      <c r="B54" s="22" t="s">
        <v>4</v>
      </c>
      <c r="C54" s="23" t="s">
        <v>3</v>
      </c>
      <c r="D54" s="21" t="s">
        <v>4</v>
      </c>
      <c r="E54" s="23" t="s">
        <v>3</v>
      </c>
      <c r="F54" s="57" t="s">
        <v>4</v>
      </c>
      <c r="G54" s="16" t="s">
        <v>3</v>
      </c>
      <c r="H54" s="18" t="s">
        <v>4</v>
      </c>
      <c r="I54" s="16" t="s">
        <v>3</v>
      </c>
      <c r="J54" s="18" t="s">
        <v>4</v>
      </c>
      <c r="K54" s="17" t="s">
        <v>3</v>
      </c>
      <c r="L54" s="18" t="s">
        <v>4</v>
      </c>
      <c r="M54" s="17" t="s">
        <v>3</v>
      </c>
      <c r="N54" s="18" t="s">
        <v>4</v>
      </c>
      <c r="O54" s="17" t="s">
        <v>3</v>
      </c>
      <c r="Q54" s="3"/>
    </row>
    <row r="55" spans="1:19" x14ac:dyDescent="0.3">
      <c r="A55" s="86" t="s">
        <v>35</v>
      </c>
      <c r="B55" s="201">
        <v>1</v>
      </c>
      <c r="C55" s="134">
        <v>6.0151620370370376E-3</v>
      </c>
      <c r="D55" s="198">
        <v>1</v>
      </c>
      <c r="E55" s="133">
        <v>6.0701388888888888E-3</v>
      </c>
      <c r="F55" s="172">
        <v>1</v>
      </c>
      <c r="G55" s="136">
        <v>5.9868055555555551E-3</v>
      </c>
      <c r="H55" s="121">
        <v>1</v>
      </c>
      <c r="I55" s="135">
        <v>6.0197916666666663E-3</v>
      </c>
      <c r="J55" s="139"/>
      <c r="K55" s="140"/>
      <c r="L55" s="139">
        <v>4</v>
      </c>
      <c r="M55" s="140">
        <v>8.2690972222222228E-3</v>
      </c>
      <c r="N55" s="139">
        <v>1</v>
      </c>
      <c r="O55" s="142">
        <v>8.2231481481481478E-3</v>
      </c>
      <c r="Q55" s="3">
        <f>MIN(K55, M55, O55)</f>
        <v>8.2231481481481478E-3</v>
      </c>
    </row>
    <row r="56" spans="1:19" x14ac:dyDescent="0.3">
      <c r="A56" s="86" t="s">
        <v>103</v>
      </c>
      <c r="B56" s="201">
        <v>5</v>
      </c>
      <c r="C56" s="134">
        <v>6.4361111111111112E-3</v>
      </c>
      <c r="D56" s="198">
        <v>4</v>
      </c>
      <c r="E56" s="133">
        <v>6.3653935185185194E-3</v>
      </c>
      <c r="F56" s="172"/>
      <c r="G56" s="136"/>
      <c r="H56" s="121">
        <v>4</v>
      </c>
      <c r="I56" s="135">
        <v>6.266319444444445E-3</v>
      </c>
      <c r="J56" s="139">
        <v>2</v>
      </c>
      <c r="K56" s="140">
        <v>8.7509259259259259E-3</v>
      </c>
      <c r="L56" s="139">
        <v>7</v>
      </c>
      <c r="M56" s="142">
        <v>8.6297453703703692E-3</v>
      </c>
      <c r="N56" s="139">
        <v>4</v>
      </c>
      <c r="O56" s="140">
        <v>8.8706018518518517E-3</v>
      </c>
      <c r="Q56" s="3">
        <f t="shared" ref="Q56:Q75" si="3">MIN(K56, M56, O56)</f>
        <v>8.6297453703703692E-3</v>
      </c>
    </row>
    <row r="57" spans="1:19" ht="15" customHeight="1" x14ac:dyDescent="0.3">
      <c r="A57" s="77" t="s">
        <v>29</v>
      </c>
      <c r="B57" s="201">
        <v>10</v>
      </c>
      <c r="C57" s="133">
        <v>6.8003472222222224E-3</v>
      </c>
      <c r="D57" s="198">
        <v>10</v>
      </c>
      <c r="E57" s="133">
        <v>6.627314814814815E-3</v>
      </c>
      <c r="F57" s="172">
        <v>6</v>
      </c>
      <c r="G57" s="136">
        <v>6.6118055555555557E-3</v>
      </c>
      <c r="H57" s="121">
        <v>8</v>
      </c>
      <c r="I57" s="135">
        <v>6.4480324074074084E-3</v>
      </c>
      <c r="J57" s="139">
        <v>8</v>
      </c>
      <c r="K57" s="140">
        <v>9.1658564814814814E-3</v>
      </c>
      <c r="L57" s="139">
        <v>14</v>
      </c>
      <c r="M57" s="142">
        <v>8.7996527777777778E-3</v>
      </c>
      <c r="N57" s="139">
        <v>7</v>
      </c>
      <c r="O57" s="140">
        <v>9.0866898148148148E-3</v>
      </c>
      <c r="Q57" s="3">
        <f t="shared" si="3"/>
        <v>8.7996527777777778E-3</v>
      </c>
      <c r="S57" s="29" t="e">
        <f>#REF!-#REF!</f>
        <v>#REF!</v>
      </c>
    </row>
    <row r="58" spans="1:19" ht="15" customHeight="1" x14ac:dyDescent="0.3">
      <c r="A58" s="86" t="s">
        <v>70</v>
      </c>
      <c r="B58" s="201">
        <v>13</v>
      </c>
      <c r="C58" s="134">
        <v>6.8445601851851853E-3</v>
      </c>
      <c r="D58" s="198">
        <v>12</v>
      </c>
      <c r="E58" s="133">
        <v>6.7203703703703705E-3</v>
      </c>
      <c r="F58" s="172">
        <v>12</v>
      </c>
      <c r="G58" s="136">
        <v>6.868981481481482E-3</v>
      </c>
      <c r="H58" s="121">
        <v>9</v>
      </c>
      <c r="I58" s="135">
        <v>6.4763888888888892E-3</v>
      </c>
      <c r="J58" s="139">
        <v>9</v>
      </c>
      <c r="K58" s="140">
        <v>9.2355324074074076E-3</v>
      </c>
      <c r="L58" s="139">
        <v>20</v>
      </c>
      <c r="M58" s="142">
        <v>9.1907407407407406E-3</v>
      </c>
      <c r="N58" s="139"/>
      <c r="O58" s="140"/>
      <c r="Q58" s="3">
        <f t="shared" si="3"/>
        <v>9.1907407407407406E-3</v>
      </c>
      <c r="S58" s="29" t="e">
        <f>#REF!-#REF!</f>
        <v>#REF!</v>
      </c>
    </row>
    <row r="59" spans="1:19" x14ac:dyDescent="0.3">
      <c r="A59" s="84" t="s">
        <v>33</v>
      </c>
      <c r="B59" s="201">
        <v>12</v>
      </c>
      <c r="C59" s="134">
        <v>6.8348379629629636E-3</v>
      </c>
      <c r="D59" s="198">
        <v>14</v>
      </c>
      <c r="E59" s="133">
        <v>6.8023148148148157E-3</v>
      </c>
      <c r="F59" s="172">
        <v>13</v>
      </c>
      <c r="G59" s="136">
        <v>6.956481481481481E-3</v>
      </c>
      <c r="H59" s="121">
        <v>13</v>
      </c>
      <c r="I59" s="135">
        <v>6.6578703703703704E-3</v>
      </c>
      <c r="J59" s="139">
        <v>11</v>
      </c>
      <c r="K59" s="140">
        <v>9.2435185185185172E-3</v>
      </c>
      <c r="L59" s="139">
        <v>22</v>
      </c>
      <c r="M59" s="142">
        <v>9.2250000000000006E-3</v>
      </c>
      <c r="N59" s="139"/>
      <c r="O59" s="140"/>
      <c r="Q59" s="3">
        <f t="shared" si="3"/>
        <v>9.2250000000000006E-3</v>
      </c>
      <c r="S59" s="29" t="e">
        <f>#REF!-#REF!</f>
        <v>#REF!</v>
      </c>
    </row>
    <row r="60" spans="1:19" x14ac:dyDescent="0.3">
      <c r="A60" s="84" t="s">
        <v>31</v>
      </c>
      <c r="B60" s="201">
        <v>30</v>
      </c>
      <c r="C60" s="134">
        <v>7.3178240740740738E-3</v>
      </c>
      <c r="D60" s="198"/>
      <c r="E60" s="133"/>
      <c r="F60" s="172">
        <v>20</v>
      </c>
      <c r="G60" s="136">
        <v>7.1516203703703707E-3</v>
      </c>
      <c r="H60" s="121">
        <v>33</v>
      </c>
      <c r="I60" s="135">
        <v>7.228819444444444E-3</v>
      </c>
      <c r="J60" s="139">
        <v>12</v>
      </c>
      <c r="K60" s="142">
        <v>9.3532407407407418E-3</v>
      </c>
      <c r="L60" s="139">
        <v>25</v>
      </c>
      <c r="M60" s="140">
        <v>9.428935185185186E-3</v>
      </c>
      <c r="N60" s="139">
        <v>25</v>
      </c>
      <c r="O60" s="140">
        <v>1.0160416666666667E-2</v>
      </c>
      <c r="Q60" s="3">
        <f t="shared" si="3"/>
        <v>9.3532407407407418E-3</v>
      </c>
    </row>
    <row r="61" spans="1:19" x14ac:dyDescent="0.3">
      <c r="A61" s="77" t="s">
        <v>73</v>
      </c>
      <c r="B61" s="201">
        <v>57</v>
      </c>
      <c r="C61" s="134">
        <v>7.8909722222222211E-3</v>
      </c>
      <c r="D61" s="198">
        <v>27</v>
      </c>
      <c r="E61" s="133">
        <v>7.2158564814814819E-3</v>
      </c>
      <c r="F61" s="172">
        <v>26</v>
      </c>
      <c r="G61" s="136">
        <v>7.2712962962962965E-3</v>
      </c>
      <c r="H61" s="121">
        <v>36</v>
      </c>
      <c r="I61" s="135">
        <v>7.2810185185185191E-3</v>
      </c>
      <c r="J61" s="139">
        <v>22</v>
      </c>
      <c r="K61" s="142">
        <v>9.6658564814814819E-3</v>
      </c>
      <c r="L61" s="139">
        <v>38</v>
      </c>
      <c r="M61" s="140">
        <v>9.9112268518518516E-3</v>
      </c>
      <c r="N61" s="139">
        <v>23</v>
      </c>
      <c r="O61" s="140">
        <v>1.0082870370370371E-2</v>
      </c>
      <c r="Q61" s="3">
        <f t="shared" si="3"/>
        <v>9.6658564814814819E-3</v>
      </c>
    </row>
    <row r="62" spans="1:19" x14ac:dyDescent="0.3">
      <c r="A62" s="84" t="s">
        <v>71</v>
      </c>
      <c r="B62" s="201">
        <v>26</v>
      </c>
      <c r="C62" s="133">
        <v>7.1366898148148153E-3</v>
      </c>
      <c r="D62" s="198">
        <v>25</v>
      </c>
      <c r="E62" s="133">
        <v>7.1487268518518532E-3</v>
      </c>
      <c r="F62" s="172">
        <v>15</v>
      </c>
      <c r="G62" s="135">
        <v>7.0108796296296299E-3</v>
      </c>
      <c r="H62" s="121">
        <v>25</v>
      </c>
      <c r="I62" s="135">
        <v>6.899074074074074E-3</v>
      </c>
      <c r="J62" s="139"/>
      <c r="K62" s="142"/>
      <c r="L62" s="139">
        <v>54</v>
      </c>
      <c r="M62" s="142">
        <v>1.0339583333333333E-2</v>
      </c>
      <c r="N62" s="139"/>
      <c r="O62" s="143"/>
      <c r="Q62" s="3">
        <f t="shared" si="3"/>
        <v>1.0339583333333333E-2</v>
      </c>
      <c r="S62" s="29" t="e">
        <f>#REF!-#REF!</f>
        <v>#REF!</v>
      </c>
    </row>
    <row r="63" spans="1:19" x14ac:dyDescent="0.3">
      <c r="A63" s="175" t="s">
        <v>108</v>
      </c>
      <c r="B63" s="201"/>
      <c r="C63" s="134"/>
      <c r="D63" s="198"/>
      <c r="E63" s="133"/>
      <c r="F63" s="172">
        <v>50</v>
      </c>
      <c r="G63" s="136">
        <v>7.8445601851851853E-3</v>
      </c>
      <c r="H63" s="121">
        <v>64</v>
      </c>
      <c r="I63" s="135">
        <v>7.7718750000000001E-3</v>
      </c>
      <c r="J63" s="139"/>
      <c r="K63" s="142"/>
      <c r="L63" s="139">
        <v>69</v>
      </c>
      <c r="M63" s="142">
        <v>1.0594097222222222E-2</v>
      </c>
      <c r="N63" s="139">
        <v>52</v>
      </c>
      <c r="O63" s="140">
        <v>1.1547222222222223E-2</v>
      </c>
      <c r="Q63" s="3">
        <f t="shared" si="3"/>
        <v>1.0594097222222222E-2</v>
      </c>
    </row>
    <row r="64" spans="1:19" x14ac:dyDescent="0.3">
      <c r="A64" s="59" t="s">
        <v>80</v>
      </c>
      <c r="B64" s="201">
        <v>129</v>
      </c>
      <c r="C64" s="134">
        <v>1.0051273148148148E-2</v>
      </c>
      <c r="D64" s="198">
        <v>79</v>
      </c>
      <c r="E64" s="133">
        <v>8.6730324074074071E-3</v>
      </c>
      <c r="F64" s="172">
        <v>79</v>
      </c>
      <c r="G64" s="136">
        <v>8.6030092592592599E-3</v>
      </c>
      <c r="H64" s="121">
        <v>88</v>
      </c>
      <c r="I64" s="135">
        <v>8.3684027777777784E-3</v>
      </c>
      <c r="J64" s="139">
        <v>47</v>
      </c>
      <c r="K64" s="142">
        <v>1.0843171296296297E-2</v>
      </c>
      <c r="L64" s="139">
        <v>98</v>
      </c>
      <c r="M64" s="140">
        <v>1.1623726851851854E-2</v>
      </c>
      <c r="N64" s="141">
        <v>43</v>
      </c>
      <c r="O64" s="140">
        <v>1.1009490740740742E-2</v>
      </c>
      <c r="Q64" s="3">
        <f t="shared" si="3"/>
        <v>1.0843171296296297E-2</v>
      </c>
    </row>
    <row r="65" spans="1:19" x14ac:dyDescent="0.3">
      <c r="A65" s="59" t="s">
        <v>74</v>
      </c>
      <c r="B65" s="201">
        <v>62</v>
      </c>
      <c r="C65" s="133">
        <v>8.0422453703703697E-3</v>
      </c>
      <c r="D65" s="198">
        <v>46</v>
      </c>
      <c r="E65" s="134">
        <v>7.827546296296296E-3</v>
      </c>
      <c r="F65" s="172">
        <v>45</v>
      </c>
      <c r="G65" s="136">
        <v>7.7835648148148152E-3</v>
      </c>
      <c r="H65" s="121">
        <v>84</v>
      </c>
      <c r="I65" s="135">
        <v>8.3060185185185181E-3</v>
      </c>
      <c r="J65" s="139">
        <v>51</v>
      </c>
      <c r="K65" s="140">
        <v>1.0915046296296296E-2</v>
      </c>
      <c r="L65" s="139">
        <v>75</v>
      </c>
      <c r="M65" s="142">
        <v>1.0755902777777777E-2</v>
      </c>
      <c r="N65" s="139">
        <v>39</v>
      </c>
      <c r="O65" s="140">
        <v>1.0826851851851851E-2</v>
      </c>
      <c r="Q65" s="3">
        <f t="shared" si="3"/>
        <v>1.0755902777777777E-2</v>
      </c>
    </row>
    <row r="66" spans="1:19" x14ac:dyDescent="0.3">
      <c r="A66" s="84" t="s">
        <v>75</v>
      </c>
      <c r="B66" s="201">
        <v>64</v>
      </c>
      <c r="C66" s="133">
        <v>8.0630787037037042E-3</v>
      </c>
      <c r="D66" s="198">
        <v>65</v>
      </c>
      <c r="E66" s="133">
        <v>8.2405092592592582E-3</v>
      </c>
      <c r="F66" s="172">
        <v>61</v>
      </c>
      <c r="G66" s="135">
        <v>8.0142361111111109E-3</v>
      </c>
      <c r="H66" s="121">
        <v>46</v>
      </c>
      <c r="I66" s="135">
        <v>7.4450231481481485E-3</v>
      </c>
      <c r="J66" s="139">
        <v>61</v>
      </c>
      <c r="K66" s="142">
        <v>1.149525462962963E-2</v>
      </c>
      <c r="L66" s="139">
        <v>101</v>
      </c>
      <c r="M66" s="140">
        <v>1.1849768518518518E-2</v>
      </c>
      <c r="N66" s="139"/>
      <c r="O66" s="140"/>
      <c r="Q66" s="3">
        <f t="shared" si="3"/>
        <v>1.149525462962963E-2</v>
      </c>
      <c r="S66" s="29" t="e">
        <f>#REF!-#REF!</f>
        <v>#REF!</v>
      </c>
    </row>
    <row r="67" spans="1:19" x14ac:dyDescent="0.3">
      <c r="A67" s="59" t="s">
        <v>78</v>
      </c>
      <c r="B67" s="201">
        <v>113</v>
      </c>
      <c r="C67" s="133">
        <v>9.5862268518518527E-3</v>
      </c>
      <c r="D67" s="198">
        <v>91</v>
      </c>
      <c r="E67" s="133">
        <v>9.0968750000000008E-3</v>
      </c>
      <c r="F67" s="172">
        <v>96</v>
      </c>
      <c r="G67" s="135">
        <v>9.1905092592592594E-3</v>
      </c>
      <c r="H67" s="121">
        <v>94</v>
      </c>
      <c r="I67" s="135">
        <v>8.6143518518518522E-3</v>
      </c>
      <c r="J67" s="139">
        <v>75</v>
      </c>
      <c r="K67" s="140">
        <v>1.2572106481481481E-2</v>
      </c>
      <c r="L67" s="139">
        <v>97</v>
      </c>
      <c r="M67" s="142">
        <v>1.1619328703703705E-2</v>
      </c>
      <c r="N67" s="141">
        <v>66</v>
      </c>
      <c r="O67" s="140">
        <v>1.2102893518518518E-2</v>
      </c>
      <c r="Q67" s="3">
        <f t="shared" si="3"/>
        <v>1.1619328703703705E-2</v>
      </c>
      <c r="S67" s="29"/>
    </row>
    <row r="68" spans="1:19" x14ac:dyDescent="0.3">
      <c r="A68" s="84" t="s">
        <v>76</v>
      </c>
      <c r="B68" s="201">
        <v>89</v>
      </c>
      <c r="C68" s="134">
        <v>8.8033564814814814E-3</v>
      </c>
      <c r="D68" s="198">
        <v>47</v>
      </c>
      <c r="E68" s="133">
        <v>7.8406250000000004E-3</v>
      </c>
      <c r="F68" s="172">
        <v>57</v>
      </c>
      <c r="G68" s="136">
        <v>7.9861111111111122E-3</v>
      </c>
      <c r="H68" s="121">
        <v>91</v>
      </c>
      <c r="I68" s="135">
        <v>8.4863425925925922E-3</v>
      </c>
      <c r="J68" s="139">
        <v>70</v>
      </c>
      <c r="K68" s="142">
        <v>1.1842476851851851E-2</v>
      </c>
      <c r="L68" s="139"/>
      <c r="M68" s="142"/>
      <c r="N68" s="139">
        <v>69</v>
      </c>
      <c r="O68" s="140">
        <v>1.2257754629629631E-2</v>
      </c>
      <c r="Q68" s="3">
        <f t="shared" si="3"/>
        <v>1.1842476851851851E-2</v>
      </c>
    </row>
    <row r="69" spans="1:19" x14ac:dyDescent="0.3">
      <c r="A69" s="59" t="s">
        <v>32</v>
      </c>
      <c r="B69" s="201">
        <v>47</v>
      </c>
      <c r="C69" s="133">
        <v>7.6562499999999999E-3</v>
      </c>
      <c r="D69" s="198">
        <v>61</v>
      </c>
      <c r="E69" s="133">
        <v>8.0775462962962962E-3</v>
      </c>
      <c r="F69" s="172">
        <v>43</v>
      </c>
      <c r="G69" s="136">
        <v>7.734027777777778E-3</v>
      </c>
      <c r="H69" s="121">
        <v>81</v>
      </c>
      <c r="I69" s="135">
        <v>8.2366898148148147E-3</v>
      </c>
      <c r="J69" s="139">
        <v>74</v>
      </c>
      <c r="K69" s="140">
        <v>1.2363541666666667E-2</v>
      </c>
      <c r="L69" s="139">
        <v>104</v>
      </c>
      <c r="M69" s="140">
        <v>1.1931481481481482E-2</v>
      </c>
      <c r="N69" s="139">
        <v>61</v>
      </c>
      <c r="O69" s="142">
        <v>1.1897569444444445E-2</v>
      </c>
      <c r="Q69" s="3">
        <f t="shared" si="3"/>
        <v>1.1897569444444445E-2</v>
      </c>
    </row>
    <row r="70" spans="1:19" x14ac:dyDescent="0.3">
      <c r="A70" s="86" t="s">
        <v>77</v>
      </c>
      <c r="B70" s="201">
        <v>111</v>
      </c>
      <c r="C70" s="134">
        <v>9.5401620370370362E-3</v>
      </c>
      <c r="D70" s="198">
        <v>87</v>
      </c>
      <c r="E70" s="133">
        <v>8.8956018518518525E-3</v>
      </c>
      <c r="F70" s="172"/>
      <c r="G70" s="136"/>
      <c r="H70" s="121">
        <v>107</v>
      </c>
      <c r="I70" s="135">
        <v>8.9034722222222223E-3</v>
      </c>
      <c r="J70" s="139">
        <v>79</v>
      </c>
      <c r="K70" s="140">
        <v>1.2648842592592592E-2</v>
      </c>
      <c r="L70" s="139">
        <v>116</v>
      </c>
      <c r="M70" s="142">
        <v>1.235902777777778E-2</v>
      </c>
      <c r="N70" s="139">
        <v>89</v>
      </c>
      <c r="O70" s="140">
        <v>1.4213541666666668E-2</v>
      </c>
      <c r="Q70" s="3">
        <f t="shared" si="3"/>
        <v>1.235902777777778E-2</v>
      </c>
      <c r="S70" s="29" t="e">
        <f>#REF!-#REF!</f>
        <v>#REF!</v>
      </c>
    </row>
    <row r="71" spans="1:19" x14ac:dyDescent="0.3">
      <c r="A71" s="84" t="s">
        <v>79</v>
      </c>
      <c r="B71" s="201">
        <v>119</v>
      </c>
      <c r="C71" s="134">
        <v>9.7814814814814813E-3</v>
      </c>
      <c r="D71" s="198">
        <v>108</v>
      </c>
      <c r="E71" s="133">
        <v>9.9848379629629627E-3</v>
      </c>
      <c r="F71" s="172">
        <v>106</v>
      </c>
      <c r="G71" s="136">
        <v>9.6593749999999996E-3</v>
      </c>
      <c r="H71" s="121"/>
      <c r="I71" s="135"/>
      <c r="J71" s="139">
        <v>93</v>
      </c>
      <c r="K71" s="142">
        <v>1.3252199074074074E-2</v>
      </c>
      <c r="L71" s="139">
        <v>135</v>
      </c>
      <c r="M71" s="140">
        <v>1.4494675925925926E-2</v>
      </c>
      <c r="N71" s="141">
        <v>95</v>
      </c>
      <c r="O71" s="140">
        <v>1.5276273148148146E-2</v>
      </c>
      <c r="Q71" s="3">
        <f t="shared" si="3"/>
        <v>1.3252199074074074E-2</v>
      </c>
    </row>
    <row r="72" spans="1:19" x14ac:dyDescent="0.3">
      <c r="A72" s="84" t="s">
        <v>82</v>
      </c>
      <c r="B72" s="201">
        <v>149</v>
      </c>
      <c r="C72" s="134">
        <v>1.3750810185185187E-2</v>
      </c>
      <c r="D72" s="198"/>
      <c r="E72" s="133"/>
      <c r="F72" s="172">
        <v>116</v>
      </c>
      <c r="G72" s="136">
        <v>1.1208217592592593E-2</v>
      </c>
      <c r="H72" s="121">
        <v>139</v>
      </c>
      <c r="I72" s="135">
        <v>1.1454629629629629E-2</v>
      </c>
      <c r="J72" s="139"/>
      <c r="K72" s="142"/>
      <c r="L72" s="139"/>
      <c r="M72" s="140"/>
      <c r="N72" s="141">
        <v>91</v>
      </c>
      <c r="O72" s="142">
        <v>1.4649421296296296E-2</v>
      </c>
      <c r="Q72" s="3">
        <f>MIN(K72, M72, O72)</f>
        <v>1.4649421296296296E-2</v>
      </c>
    </row>
    <row r="73" spans="1:19" x14ac:dyDescent="0.3">
      <c r="A73" s="84" t="s">
        <v>83</v>
      </c>
      <c r="B73" s="201">
        <v>152</v>
      </c>
      <c r="C73" s="133">
        <v>1.4622569444444443E-2</v>
      </c>
      <c r="D73" s="198"/>
      <c r="E73" s="133"/>
      <c r="F73" s="172">
        <v>119</v>
      </c>
      <c r="G73" s="136">
        <v>1.1528125E-2</v>
      </c>
      <c r="H73" s="121">
        <v>145</v>
      </c>
      <c r="I73" s="135">
        <v>1.3997106481481482E-2</v>
      </c>
      <c r="J73" s="139"/>
      <c r="K73" s="142"/>
      <c r="L73" s="139"/>
      <c r="M73" s="140"/>
      <c r="N73" s="141">
        <v>100</v>
      </c>
      <c r="O73" s="142">
        <v>1.7899421296296295E-2</v>
      </c>
      <c r="Q73" s="3">
        <f>MIN(K73, M73, O73)</f>
        <v>1.7899421296296295E-2</v>
      </c>
      <c r="R73" s="1"/>
    </row>
    <row r="74" spans="1:19" x14ac:dyDescent="0.3">
      <c r="A74" s="232" t="s">
        <v>72</v>
      </c>
      <c r="B74" s="249">
        <v>27</v>
      </c>
      <c r="C74" s="234">
        <v>7.170486111111111E-3</v>
      </c>
      <c r="D74" s="233">
        <v>30</v>
      </c>
      <c r="E74" s="234">
        <v>7.4199074074074072E-3</v>
      </c>
      <c r="F74" s="235">
        <v>47</v>
      </c>
      <c r="G74" s="250">
        <v>7.7949074074074066E-3</v>
      </c>
      <c r="H74" s="236"/>
      <c r="I74" s="250"/>
      <c r="J74" s="221"/>
      <c r="K74" s="251"/>
      <c r="L74" s="221"/>
      <c r="M74" s="237"/>
      <c r="N74" s="221"/>
      <c r="O74" s="237"/>
      <c r="Q74" s="3">
        <f t="shared" si="3"/>
        <v>0</v>
      </c>
      <c r="S74" s="29" t="e">
        <f>#REF!-#REF!</f>
        <v>#REF!</v>
      </c>
    </row>
    <row r="75" spans="1:19" ht="15" thickBot="1" x14ac:dyDescent="0.35">
      <c r="A75" s="85" t="s">
        <v>81</v>
      </c>
      <c r="B75" s="202">
        <v>145</v>
      </c>
      <c r="C75" s="248">
        <v>1.1822800925925926E-2</v>
      </c>
      <c r="D75" s="200">
        <v>109</v>
      </c>
      <c r="E75" s="137">
        <v>1.0019328703703704E-2</v>
      </c>
      <c r="F75" s="173"/>
      <c r="G75" s="203"/>
      <c r="H75" s="127"/>
      <c r="I75" s="138"/>
      <c r="J75" s="145"/>
      <c r="K75" s="149"/>
      <c r="L75" s="145"/>
      <c r="M75" s="146"/>
      <c r="N75" s="147"/>
      <c r="O75" s="146"/>
      <c r="Q75" s="3">
        <f t="shared" si="3"/>
        <v>0</v>
      </c>
    </row>
    <row r="76" spans="1:19" ht="15" thickBot="1" x14ac:dyDescent="0.35">
      <c r="A76" s="82">
        <v>33</v>
      </c>
      <c r="B76" s="24">
        <f>COUNT(B41:B52,B56:B75)</f>
        <v>30</v>
      </c>
      <c r="C76" s="67"/>
      <c r="D76" s="24">
        <f>COUNT(D41:D52,D56:D75)</f>
        <v>27</v>
      </c>
      <c r="E76" s="30"/>
      <c r="F76" s="24">
        <f>COUNT(F41:F52,F56:F75)</f>
        <v>27</v>
      </c>
      <c r="G76" s="62"/>
      <c r="H76" s="6">
        <f>COUNT(H41,H42:H46,H49:H52,H56:H60,H61:H70,H72:H73)</f>
        <v>25</v>
      </c>
      <c r="I76" s="7"/>
      <c r="J76" s="6">
        <f>COUNT(J41,J42:J48,J49,J56:J71)</f>
        <v>23</v>
      </c>
      <c r="K76" s="47"/>
      <c r="L76" s="6">
        <f>COUNT(L41:L48,L50,L55,L55:L67, L69:L71)</f>
        <v>26</v>
      </c>
      <c r="M76" s="7"/>
      <c r="N76" s="6">
        <f>COUNT(N41:N47,N55:N57,N60:N61,N63:N65,N67:N73)</f>
        <v>22</v>
      </c>
      <c r="O76" s="7"/>
      <c r="Q76" s="3"/>
      <c r="R76" s="1"/>
    </row>
    <row r="77" spans="1:19" ht="15" thickBot="1" x14ac:dyDescent="0.35">
      <c r="A77" s="79"/>
      <c r="B77" s="242" t="s">
        <v>2</v>
      </c>
      <c r="C77" s="243"/>
      <c r="D77" s="244" t="s">
        <v>11</v>
      </c>
      <c r="E77" s="243"/>
      <c r="F77" s="245" t="s">
        <v>13</v>
      </c>
      <c r="G77" s="246"/>
      <c r="H77" s="245" t="s">
        <v>14</v>
      </c>
      <c r="I77" s="246"/>
      <c r="J77" s="245" t="s">
        <v>15</v>
      </c>
      <c r="K77" s="247"/>
      <c r="L77" s="240" t="s">
        <v>16</v>
      </c>
      <c r="M77" s="241"/>
      <c r="N77" s="240" t="s">
        <v>17</v>
      </c>
      <c r="O77" s="241"/>
      <c r="Q77" s="2" t="s">
        <v>12</v>
      </c>
    </row>
    <row r="78" spans="1:19" x14ac:dyDescent="0.3">
      <c r="A78" s="39" t="s">
        <v>7</v>
      </c>
      <c r="B78" s="168" t="s">
        <v>4</v>
      </c>
      <c r="C78" s="169" t="s">
        <v>3</v>
      </c>
      <c r="D78" s="168" t="s">
        <v>4</v>
      </c>
      <c r="E78" s="169" t="s">
        <v>3</v>
      </c>
      <c r="F78" s="170" t="s">
        <v>4</v>
      </c>
      <c r="G78" s="171" t="s">
        <v>3</v>
      </c>
      <c r="H78" s="170" t="s">
        <v>4</v>
      </c>
      <c r="I78" s="171" t="s">
        <v>3</v>
      </c>
      <c r="J78" s="170" t="s">
        <v>4</v>
      </c>
      <c r="K78" s="171" t="s">
        <v>3</v>
      </c>
      <c r="L78" s="170" t="s">
        <v>4</v>
      </c>
      <c r="M78" s="171" t="s">
        <v>3</v>
      </c>
      <c r="N78" s="170" t="s">
        <v>4</v>
      </c>
      <c r="O78" s="171" t="s">
        <v>3</v>
      </c>
      <c r="Q78" s="3"/>
    </row>
    <row r="79" spans="1:19" x14ac:dyDescent="0.3">
      <c r="A79" s="175" t="s">
        <v>84</v>
      </c>
      <c r="B79" s="150">
        <v>3</v>
      </c>
      <c r="C79" s="161">
        <v>8.8268518518518514E-3</v>
      </c>
      <c r="D79" s="150"/>
      <c r="E79" s="151"/>
      <c r="F79" s="152"/>
      <c r="G79" s="144"/>
      <c r="H79" s="141"/>
      <c r="I79" s="140"/>
      <c r="J79" s="141">
        <v>3</v>
      </c>
      <c r="K79" s="142">
        <v>8.517361111111111E-3</v>
      </c>
      <c r="L79" s="141">
        <v>12</v>
      </c>
      <c r="M79" s="140">
        <v>8.7148148148148159E-3</v>
      </c>
      <c r="N79" s="141">
        <v>3</v>
      </c>
      <c r="O79" s="140">
        <v>8.7644675925925928E-3</v>
      </c>
      <c r="Q79" s="3">
        <f xml:space="preserve"> MIN(C79, E79,G79, I79, K79, M79, O79)</f>
        <v>8.517361111111111E-3</v>
      </c>
      <c r="S79" s="29" t="e">
        <f>#REF!-#REF!</f>
        <v>#REF!</v>
      </c>
    </row>
    <row r="80" spans="1:19" x14ac:dyDescent="0.3">
      <c r="A80" s="59" t="s">
        <v>85</v>
      </c>
      <c r="B80" s="150">
        <v>5</v>
      </c>
      <c r="C80" s="151">
        <v>9.0873842592592586E-3</v>
      </c>
      <c r="D80" s="150">
        <v>4</v>
      </c>
      <c r="E80" s="154">
        <v>8.9709490740740739E-3</v>
      </c>
      <c r="F80" s="152">
        <v>10</v>
      </c>
      <c r="G80" s="144">
        <v>9.1107638888888887E-3</v>
      </c>
      <c r="H80" s="141">
        <v>8</v>
      </c>
      <c r="I80" s="142">
        <v>8.7208333333333322E-3</v>
      </c>
      <c r="J80" s="141">
        <v>7</v>
      </c>
      <c r="K80" s="140">
        <v>9.0381944444444442E-3</v>
      </c>
      <c r="L80" s="141">
        <v>16</v>
      </c>
      <c r="M80" s="140">
        <v>8.9203703703703702E-3</v>
      </c>
      <c r="N80" s="141">
        <v>5</v>
      </c>
      <c r="O80" s="140">
        <v>8.922569444444443E-3</v>
      </c>
      <c r="Q80" s="3">
        <f t="shared" ref="Q80:Q88" si="4" xml:space="preserve"> MIN(C80, E80,G80, I80, K80, M80, O80)</f>
        <v>8.7208333333333322E-3</v>
      </c>
      <c r="S80" s="29" t="e">
        <f>#REF!-#REF!</f>
        <v>#REF!</v>
      </c>
    </row>
    <row r="81" spans="1:19" x14ac:dyDescent="0.3">
      <c r="A81" s="84" t="s">
        <v>28</v>
      </c>
      <c r="B81" s="150">
        <v>13</v>
      </c>
      <c r="C81" s="154">
        <v>9.7932870370370378E-3</v>
      </c>
      <c r="D81" s="150">
        <v>13</v>
      </c>
      <c r="E81" s="154">
        <v>9.5079861111111112E-3</v>
      </c>
      <c r="F81" s="152">
        <v>8</v>
      </c>
      <c r="G81" s="155">
        <v>9.0604166666666663E-3</v>
      </c>
      <c r="H81" s="141">
        <v>15</v>
      </c>
      <c r="I81" s="140">
        <v>9.0680555555555549E-3</v>
      </c>
      <c r="J81" s="141"/>
      <c r="K81" s="142"/>
      <c r="L81" s="141">
        <v>29</v>
      </c>
      <c r="M81" s="140">
        <v>9.4899305555555553E-3</v>
      </c>
      <c r="N81" s="141">
        <v>11</v>
      </c>
      <c r="O81" s="140">
        <v>9.2054398148148139E-3</v>
      </c>
      <c r="Q81" s="3">
        <f t="shared" si="4"/>
        <v>9.0604166666666663E-3</v>
      </c>
    </row>
    <row r="82" spans="1:19" x14ac:dyDescent="0.3">
      <c r="A82" s="84" t="s">
        <v>86</v>
      </c>
      <c r="B82" s="150">
        <v>14</v>
      </c>
      <c r="C82" s="151">
        <v>9.8011574074074077E-3</v>
      </c>
      <c r="D82" s="150">
        <v>7</v>
      </c>
      <c r="E82" s="154">
        <v>9.1694444444444453E-3</v>
      </c>
      <c r="F82" s="152"/>
      <c r="G82" s="144"/>
      <c r="H82" s="141">
        <v>22</v>
      </c>
      <c r="I82" s="140">
        <v>9.5226851851851861E-3</v>
      </c>
      <c r="J82" s="141">
        <v>9</v>
      </c>
      <c r="K82" s="140">
        <v>9.1840277777777771E-3</v>
      </c>
      <c r="L82" s="141">
        <v>17</v>
      </c>
      <c r="M82" s="142">
        <v>9.0740740740740729E-3</v>
      </c>
      <c r="N82" s="141">
        <v>16</v>
      </c>
      <c r="O82" s="140">
        <v>9.463541666666667E-3</v>
      </c>
      <c r="Q82" s="3">
        <f t="shared" si="4"/>
        <v>9.0740740740740729E-3</v>
      </c>
    </row>
    <row r="83" spans="1:19" x14ac:dyDescent="0.3">
      <c r="A83" s="76" t="s">
        <v>87</v>
      </c>
      <c r="B83" s="156">
        <v>23</v>
      </c>
      <c r="C83" s="151">
        <v>1.0088194444444443E-2</v>
      </c>
      <c r="D83" s="150">
        <v>15</v>
      </c>
      <c r="E83" s="154">
        <v>9.5773148148148145E-3</v>
      </c>
      <c r="F83" s="152">
        <v>17</v>
      </c>
      <c r="G83" s="167">
        <v>9.4192129629629626E-3</v>
      </c>
      <c r="H83" s="141">
        <v>24</v>
      </c>
      <c r="I83" s="140">
        <v>9.5741898148148149E-3</v>
      </c>
      <c r="J83" s="141">
        <v>16</v>
      </c>
      <c r="K83" s="140">
        <v>9.5208333333333343E-3</v>
      </c>
      <c r="L83" s="141">
        <v>31</v>
      </c>
      <c r="M83" s="140">
        <v>9.5166666666666681E-3</v>
      </c>
      <c r="N83" s="141">
        <v>13</v>
      </c>
      <c r="O83" s="142">
        <v>9.3447916666666662E-3</v>
      </c>
      <c r="Q83" s="3">
        <f t="shared" si="4"/>
        <v>9.3447916666666662E-3</v>
      </c>
      <c r="S83" s="29" t="e">
        <f>#REF!-#REF!</f>
        <v>#REF!</v>
      </c>
    </row>
    <row r="84" spans="1:19" x14ac:dyDescent="0.3">
      <c r="A84" s="59" t="s">
        <v>88</v>
      </c>
      <c r="B84" s="150">
        <v>26</v>
      </c>
      <c r="C84" s="154">
        <v>1.0206597222222223E-2</v>
      </c>
      <c r="D84" s="150">
        <v>26</v>
      </c>
      <c r="E84" s="151">
        <v>1.0250347222222221E-2</v>
      </c>
      <c r="F84" s="152">
        <v>32</v>
      </c>
      <c r="G84" s="167">
        <v>1.0077430555555556E-2</v>
      </c>
      <c r="H84" s="141">
        <v>21</v>
      </c>
      <c r="I84" s="142">
        <v>9.5074074074074071E-3</v>
      </c>
      <c r="J84" s="141">
        <v>23</v>
      </c>
      <c r="K84" s="140">
        <v>9.7581018518518511E-3</v>
      </c>
      <c r="L84" s="141">
        <v>41</v>
      </c>
      <c r="M84" s="140">
        <v>9.8193287037037034E-3</v>
      </c>
      <c r="N84" s="141">
        <v>30</v>
      </c>
      <c r="O84" s="140">
        <v>1.0121527777777776E-2</v>
      </c>
      <c r="Q84" s="3">
        <f t="shared" si="4"/>
        <v>9.5074074074074071E-3</v>
      </c>
      <c r="S84" s="29" t="e">
        <f>#REF!-#REF!</f>
        <v>#REF!</v>
      </c>
    </row>
    <row r="85" spans="1:19" x14ac:dyDescent="0.3">
      <c r="A85" s="59" t="s">
        <v>91</v>
      </c>
      <c r="B85" s="150">
        <v>88</v>
      </c>
      <c r="C85" s="154">
        <v>1.3817939814814816E-2</v>
      </c>
      <c r="D85" s="150">
        <v>76</v>
      </c>
      <c r="E85" s="151">
        <v>1.4173495370370373E-2</v>
      </c>
      <c r="F85" s="152">
        <v>69</v>
      </c>
      <c r="G85" s="167">
        <v>1.2231365740740742E-2</v>
      </c>
      <c r="H85" s="141">
        <v>91</v>
      </c>
      <c r="I85" s="140">
        <v>1.2503587962962963E-2</v>
      </c>
      <c r="J85" s="141">
        <v>66</v>
      </c>
      <c r="K85" s="140">
        <v>1.2164351851851852E-2</v>
      </c>
      <c r="L85" s="141">
        <v>79</v>
      </c>
      <c r="M85" s="142">
        <v>1.1114351851851849E-2</v>
      </c>
      <c r="N85" s="141">
        <v>55</v>
      </c>
      <c r="O85" s="140">
        <v>1.157523148148148E-2</v>
      </c>
      <c r="Q85" s="3">
        <f t="shared" si="4"/>
        <v>1.1114351851851849E-2</v>
      </c>
    </row>
    <row r="86" spans="1:19" x14ac:dyDescent="0.3">
      <c r="A86" s="84" t="s">
        <v>90</v>
      </c>
      <c r="B86" s="150">
        <v>76</v>
      </c>
      <c r="C86" s="151">
        <v>1.2338888888888891E-2</v>
      </c>
      <c r="D86" s="150">
        <v>61</v>
      </c>
      <c r="E86" s="154">
        <v>1.2047337962962965E-2</v>
      </c>
      <c r="F86" s="152"/>
      <c r="G86" s="144"/>
      <c r="H86" s="141">
        <v>97</v>
      </c>
      <c r="I86" s="140">
        <v>1.3255671296296297E-2</v>
      </c>
      <c r="J86" s="141"/>
      <c r="K86" s="140"/>
      <c r="L86" s="141">
        <v>0</v>
      </c>
      <c r="M86" s="140"/>
      <c r="N86" s="141">
        <v>48</v>
      </c>
      <c r="O86" s="142">
        <v>1.1153472222222223E-2</v>
      </c>
      <c r="Q86" s="3">
        <f xml:space="preserve"> MIN(C86, E86,G86, I86, K86, M86, O86)</f>
        <v>1.1153472222222223E-2</v>
      </c>
    </row>
    <row r="87" spans="1:19" x14ac:dyDescent="0.3">
      <c r="A87" s="59" t="s">
        <v>89</v>
      </c>
      <c r="B87" s="150">
        <v>72</v>
      </c>
      <c r="C87" s="151">
        <v>1.1957754629629629E-2</v>
      </c>
      <c r="D87" s="150">
        <v>59</v>
      </c>
      <c r="E87" s="154">
        <v>1.1827430555555558E-2</v>
      </c>
      <c r="F87" s="152">
        <v>64</v>
      </c>
      <c r="G87" s="155">
        <v>1.1421180555555556E-2</v>
      </c>
      <c r="H87" s="141">
        <v>86</v>
      </c>
      <c r="I87" s="140">
        <v>1.2011921296296295E-2</v>
      </c>
      <c r="J87" s="141">
        <v>64</v>
      </c>
      <c r="K87" s="140">
        <v>1.2099537037037035E-2</v>
      </c>
      <c r="L87" s="141">
        <v>83</v>
      </c>
      <c r="M87" s="140">
        <v>1.1612847222222222E-2</v>
      </c>
      <c r="N87" s="141">
        <v>63</v>
      </c>
      <c r="O87" s="140">
        <v>1.2115046296296297E-2</v>
      </c>
      <c r="Q87" s="3">
        <f t="shared" si="4"/>
        <v>1.1421180555555556E-2</v>
      </c>
    </row>
    <row r="88" spans="1:19" ht="15" thickBot="1" x14ac:dyDescent="0.35">
      <c r="A88" s="78" t="s">
        <v>92</v>
      </c>
      <c r="B88" s="157">
        <v>102</v>
      </c>
      <c r="C88" s="158">
        <v>1.6556250000000002E-2</v>
      </c>
      <c r="D88" s="157"/>
      <c r="E88" s="159"/>
      <c r="F88" s="160"/>
      <c r="G88" s="148"/>
      <c r="H88" s="147"/>
      <c r="I88" s="149"/>
      <c r="J88" s="147"/>
      <c r="K88" s="146"/>
      <c r="L88" s="147"/>
      <c r="M88" s="146"/>
      <c r="N88" s="147"/>
      <c r="O88" s="146"/>
      <c r="Q88" s="3">
        <f t="shared" si="4"/>
        <v>1.6556250000000002E-2</v>
      </c>
    </row>
    <row r="89" spans="1:19" ht="15" thickBot="1" x14ac:dyDescent="0.35">
      <c r="A89" s="79"/>
      <c r="B89" s="63"/>
      <c r="C89" s="53"/>
      <c r="D89" s="64"/>
      <c r="E89" s="53"/>
      <c r="F89" s="65"/>
      <c r="G89" s="54"/>
      <c r="H89" s="65"/>
      <c r="I89" s="54"/>
      <c r="J89" s="65"/>
      <c r="K89" s="55"/>
      <c r="L89" s="66"/>
      <c r="M89" s="56"/>
      <c r="N89" s="66"/>
      <c r="O89" s="56"/>
      <c r="Q89" s="3"/>
    </row>
    <row r="90" spans="1:19" x14ac:dyDescent="0.3">
      <c r="A90" s="34" t="s">
        <v>8</v>
      </c>
      <c r="B90" s="32" t="s">
        <v>4</v>
      </c>
      <c r="C90" s="35" t="s">
        <v>3</v>
      </c>
      <c r="D90" s="31" t="s">
        <v>4</v>
      </c>
      <c r="E90" s="35" t="s">
        <v>3</v>
      </c>
      <c r="F90" s="33" t="s">
        <v>4</v>
      </c>
      <c r="G90" s="36" t="s">
        <v>3</v>
      </c>
      <c r="H90" s="44" t="s">
        <v>4</v>
      </c>
      <c r="I90" s="36" t="s">
        <v>3</v>
      </c>
      <c r="J90" s="44" t="s">
        <v>4</v>
      </c>
      <c r="K90" s="37" t="s">
        <v>3</v>
      </c>
      <c r="L90" s="44" t="s">
        <v>4</v>
      </c>
      <c r="M90" s="37" t="s">
        <v>3</v>
      </c>
      <c r="N90" s="44" t="s">
        <v>4</v>
      </c>
      <c r="O90" s="37" t="s">
        <v>3</v>
      </c>
      <c r="Q90" s="3"/>
    </row>
    <row r="91" spans="1:19" x14ac:dyDescent="0.3">
      <c r="A91" s="59" t="s">
        <v>25</v>
      </c>
      <c r="B91" s="150">
        <v>8</v>
      </c>
      <c r="C91" s="161">
        <v>8.9858796296296301E-3</v>
      </c>
      <c r="D91" s="162">
        <v>5</v>
      </c>
      <c r="E91" s="153">
        <v>8.3796296296296292E-3</v>
      </c>
      <c r="F91" s="172">
        <v>5</v>
      </c>
      <c r="G91" s="136">
        <v>5.9878472222222234E-3</v>
      </c>
      <c r="H91" s="139">
        <v>14</v>
      </c>
      <c r="I91" s="164">
        <v>8.6899305555555566E-3</v>
      </c>
      <c r="J91" s="139">
        <v>7</v>
      </c>
      <c r="K91" s="140">
        <v>8.6824074074074078E-3</v>
      </c>
      <c r="L91" s="139">
        <v>10</v>
      </c>
      <c r="M91" s="140">
        <v>8.533564814814815E-3</v>
      </c>
      <c r="N91" s="139">
        <v>11</v>
      </c>
      <c r="O91" s="140">
        <v>9.0473379629629636E-3</v>
      </c>
      <c r="Q91" s="3">
        <f xml:space="preserve"> MIN(C91, E91,I91, K91, M91, O91)</f>
        <v>8.3796296296296292E-3</v>
      </c>
    </row>
    <row r="92" spans="1:19" x14ac:dyDescent="0.3">
      <c r="A92" s="84" t="s">
        <v>24</v>
      </c>
      <c r="B92" s="150">
        <v>10</v>
      </c>
      <c r="C92" s="161">
        <v>9.0876157407407416E-3</v>
      </c>
      <c r="D92" s="162">
        <v>11</v>
      </c>
      <c r="E92" s="154">
        <v>8.8844907407407397E-3</v>
      </c>
      <c r="F92" s="172">
        <v>11</v>
      </c>
      <c r="G92" s="136">
        <v>6.4173611111111107E-3</v>
      </c>
      <c r="H92" s="139"/>
      <c r="I92" s="164"/>
      <c r="J92" s="139">
        <v>10</v>
      </c>
      <c r="K92" s="140">
        <v>8.8709490740740745E-3</v>
      </c>
      <c r="L92" s="139">
        <v>14</v>
      </c>
      <c r="M92" s="140">
        <v>8.6984953703703703E-3</v>
      </c>
      <c r="N92" s="139">
        <v>6</v>
      </c>
      <c r="O92" s="142">
        <v>8.6096064814814802E-3</v>
      </c>
      <c r="Q92" s="3">
        <f t="shared" ref="Q92:Q101" si="5" xml:space="preserve"> MIN(C92, E92,I92, K92, M92, O92)</f>
        <v>8.6096064814814802E-3</v>
      </c>
    </row>
    <row r="93" spans="1:19" x14ac:dyDescent="0.3">
      <c r="A93" s="84" t="s">
        <v>26</v>
      </c>
      <c r="B93" s="150">
        <v>59</v>
      </c>
      <c r="C93" s="161">
        <v>1.0955324074074074E-2</v>
      </c>
      <c r="D93" s="162">
        <v>35</v>
      </c>
      <c r="E93" s="154">
        <v>1.0458912037037036E-2</v>
      </c>
      <c r="F93" s="172"/>
      <c r="G93" s="136"/>
      <c r="H93" s="139">
        <v>29</v>
      </c>
      <c r="I93" s="164">
        <v>9.3347222222222217E-3</v>
      </c>
      <c r="J93" s="139">
        <v>16</v>
      </c>
      <c r="K93" s="142">
        <v>9.2751157407407418E-3</v>
      </c>
      <c r="L93" s="139"/>
      <c r="M93" s="140"/>
      <c r="N93" s="139">
        <v>29</v>
      </c>
      <c r="O93" s="140">
        <v>9.9921296296296303E-3</v>
      </c>
      <c r="Q93" s="3">
        <f t="shared" si="5"/>
        <v>9.2751157407407418E-3</v>
      </c>
      <c r="S93" s="29" t="e">
        <f>#REF!-#REF!</f>
        <v>#REF!</v>
      </c>
    </row>
    <row r="94" spans="1:19" x14ac:dyDescent="0.3">
      <c r="A94" s="84" t="s">
        <v>65</v>
      </c>
      <c r="B94" s="150">
        <v>65</v>
      </c>
      <c r="C94" s="161">
        <v>1.1326041666666667E-2</v>
      </c>
      <c r="D94" s="162"/>
      <c r="E94" s="151"/>
      <c r="F94" s="172"/>
      <c r="G94" s="136"/>
      <c r="H94" s="139"/>
      <c r="I94" s="164"/>
      <c r="J94" s="139"/>
      <c r="K94" s="142"/>
      <c r="L94" s="139">
        <v>39</v>
      </c>
      <c r="M94" s="142">
        <v>9.7243055555555555E-3</v>
      </c>
      <c r="N94" s="139"/>
      <c r="O94" s="140"/>
      <c r="Q94" s="3">
        <f t="shared" si="5"/>
        <v>9.7243055555555555E-3</v>
      </c>
      <c r="S94" s="29" t="e">
        <f>#REF!-#REF!</f>
        <v>#REF!</v>
      </c>
    </row>
    <row r="95" spans="1:19" x14ac:dyDescent="0.3">
      <c r="A95" s="84" t="s">
        <v>63</v>
      </c>
      <c r="B95" s="150">
        <v>41</v>
      </c>
      <c r="C95" s="161">
        <v>1.0164467592592593E-2</v>
      </c>
      <c r="D95" s="162"/>
      <c r="E95" s="151"/>
      <c r="F95" s="172">
        <v>30</v>
      </c>
      <c r="G95" s="136">
        <v>6.9662037037037036E-3</v>
      </c>
      <c r="H95" s="139">
        <v>48</v>
      </c>
      <c r="I95" s="164">
        <v>1.0056712962962963E-2</v>
      </c>
      <c r="J95" s="139">
        <v>31</v>
      </c>
      <c r="K95" s="142">
        <v>9.9302083333333343E-3</v>
      </c>
      <c r="L95" s="139"/>
      <c r="M95" s="140"/>
      <c r="N95" s="139">
        <v>32</v>
      </c>
      <c r="O95" s="140">
        <v>1.0200694444444445E-2</v>
      </c>
      <c r="Q95" s="3">
        <f t="shared" si="5"/>
        <v>9.9302083333333343E-3</v>
      </c>
      <c r="S95" s="29" t="e">
        <f>#REF!-#REF!</f>
        <v>#REF!</v>
      </c>
    </row>
    <row r="96" spans="1:19" x14ac:dyDescent="0.3">
      <c r="A96" s="59" t="s">
        <v>27</v>
      </c>
      <c r="B96" s="150">
        <v>47</v>
      </c>
      <c r="C96" s="151">
        <v>1.0558217592592593E-2</v>
      </c>
      <c r="D96" s="162">
        <v>33</v>
      </c>
      <c r="E96" s="154">
        <v>1.0413888888888889E-2</v>
      </c>
      <c r="F96" s="172">
        <v>42</v>
      </c>
      <c r="G96" s="135">
        <v>7.3002314814814813E-3</v>
      </c>
      <c r="H96" s="139">
        <v>51</v>
      </c>
      <c r="I96" s="164">
        <v>1.0101273148148147E-2</v>
      </c>
      <c r="J96" s="139">
        <v>35</v>
      </c>
      <c r="K96" s="140">
        <v>1.0265856481481482E-2</v>
      </c>
      <c r="L96" s="139">
        <v>49</v>
      </c>
      <c r="M96" s="142">
        <v>9.9700231481481497E-3</v>
      </c>
      <c r="N96" s="139">
        <v>35</v>
      </c>
      <c r="O96" s="140">
        <v>1.0594675925925926E-2</v>
      </c>
      <c r="Q96" s="3">
        <f t="shared" si="5"/>
        <v>9.9700231481481497E-3</v>
      </c>
      <c r="S96" s="29" t="e">
        <f>#REF!-#REF!</f>
        <v>#REF!</v>
      </c>
    </row>
    <row r="97" spans="1:19" x14ac:dyDescent="0.3">
      <c r="A97" s="59" t="s">
        <v>64</v>
      </c>
      <c r="B97" s="150">
        <v>46</v>
      </c>
      <c r="C97" s="161">
        <v>1.0529745370370372E-2</v>
      </c>
      <c r="D97" s="162">
        <v>32</v>
      </c>
      <c r="E97" s="153">
        <v>1.0199537037037036E-2</v>
      </c>
      <c r="F97" s="172">
        <v>54</v>
      </c>
      <c r="G97" s="136">
        <v>7.6949074074074073E-3</v>
      </c>
      <c r="H97" s="139">
        <v>55</v>
      </c>
      <c r="I97" s="164">
        <v>1.0355902777777778E-2</v>
      </c>
      <c r="J97" s="139">
        <v>39</v>
      </c>
      <c r="K97" s="140">
        <v>1.0486689814814815E-2</v>
      </c>
      <c r="L97" s="139">
        <v>53</v>
      </c>
      <c r="M97" s="140">
        <v>1.0266782407407407E-2</v>
      </c>
      <c r="N97" s="139">
        <v>33</v>
      </c>
      <c r="O97" s="140">
        <v>1.0314930555555556E-2</v>
      </c>
      <c r="Q97" s="3">
        <f t="shared" si="5"/>
        <v>1.0199537037037036E-2</v>
      </c>
    </row>
    <row r="98" spans="1:19" x14ac:dyDescent="0.3">
      <c r="A98" s="84" t="s">
        <v>67</v>
      </c>
      <c r="B98" s="150">
        <v>82</v>
      </c>
      <c r="C98" s="154">
        <v>1.2667824074074074E-2</v>
      </c>
      <c r="D98" s="162"/>
      <c r="E98" s="154"/>
      <c r="F98" s="172">
        <v>58</v>
      </c>
      <c r="G98" s="135">
        <v>7.9563657407407413E-3</v>
      </c>
      <c r="H98" s="139">
        <v>88</v>
      </c>
      <c r="I98" s="164">
        <v>1.2716898148148149E-2</v>
      </c>
      <c r="J98" s="139">
        <v>43</v>
      </c>
      <c r="K98" s="142">
        <v>1.0848495370370371E-2</v>
      </c>
      <c r="L98" s="139">
        <v>61</v>
      </c>
      <c r="M98" s="140">
        <v>1.1055555555555555E-2</v>
      </c>
      <c r="N98" s="139">
        <v>45</v>
      </c>
      <c r="O98" s="140">
        <v>1.1297569444444445E-2</v>
      </c>
      <c r="Q98" s="3">
        <f xml:space="preserve"> MIN(C98, E98,I98, K98, M98, O98)</f>
        <v>1.0848495370370371E-2</v>
      </c>
    </row>
    <row r="99" spans="1:19" x14ac:dyDescent="0.3">
      <c r="A99" s="84" t="s">
        <v>66</v>
      </c>
      <c r="B99" s="150">
        <v>78</v>
      </c>
      <c r="C99" s="153">
        <v>1.2152662037037036E-2</v>
      </c>
      <c r="D99" s="162">
        <v>84</v>
      </c>
      <c r="E99" s="154">
        <v>1.364675925925926E-2</v>
      </c>
      <c r="F99" s="172"/>
      <c r="G99" s="135"/>
      <c r="H99" s="139"/>
      <c r="I99" s="164"/>
      <c r="J99" s="139">
        <v>62</v>
      </c>
      <c r="K99" s="140">
        <v>1.2640509259259259E-2</v>
      </c>
      <c r="L99" s="139"/>
      <c r="M99" s="140"/>
      <c r="N99" s="139"/>
      <c r="O99" s="140"/>
      <c r="Q99" s="3">
        <f t="shared" si="5"/>
        <v>1.2152662037037036E-2</v>
      </c>
      <c r="S99" s="29" t="e">
        <f>#REF!-#REF!</f>
        <v>#REF!</v>
      </c>
    </row>
    <row r="100" spans="1:19" x14ac:dyDescent="0.3">
      <c r="A100" s="84" t="s">
        <v>68</v>
      </c>
      <c r="B100" s="150">
        <v>83</v>
      </c>
      <c r="C100" s="153">
        <v>1.273587962962963E-2</v>
      </c>
      <c r="D100" s="162">
        <v>71</v>
      </c>
      <c r="E100" s="151">
        <v>1.2818171296296296E-2</v>
      </c>
      <c r="F100" s="172"/>
      <c r="G100" s="135"/>
      <c r="H100" s="139">
        <v>89</v>
      </c>
      <c r="I100" s="164">
        <v>1.2764351851851851E-2</v>
      </c>
      <c r="J100" s="139"/>
      <c r="K100" s="140"/>
      <c r="L100" s="139"/>
      <c r="M100" s="142"/>
      <c r="N100" s="139">
        <v>58</v>
      </c>
      <c r="O100" s="140">
        <v>1.2346759259259259E-2</v>
      </c>
      <c r="Q100" s="3">
        <f t="shared" si="5"/>
        <v>1.2346759259259259E-2</v>
      </c>
    </row>
    <row r="101" spans="1:19" ht="15" thickBot="1" x14ac:dyDescent="0.35">
      <c r="A101" s="60" t="s">
        <v>69</v>
      </c>
      <c r="B101" s="157">
        <v>90</v>
      </c>
      <c r="C101" s="159">
        <v>1.3836111111111112E-2</v>
      </c>
      <c r="D101" s="163">
        <v>74</v>
      </c>
      <c r="E101" s="166">
        <v>1.2916666666666667E-2</v>
      </c>
      <c r="F101" s="173">
        <v>82</v>
      </c>
      <c r="G101" s="138">
        <v>9.1707175925925932E-3</v>
      </c>
      <c r="H101" s="145">
        <v>93</v>
      </c>
      <c r="I101" s="165">
        <v>1.2992592592592592E-2</v>
      </c>
      <c r="J101" s="145">
        <v>61</v>
      </c>
      <c r="K101" s="149">
        <v>1.2571643518518518E-2</v>
      </c>
      <c r="L101" s="145">
        <v>90</v>
      </c>
      <c r="M101" s="146">
        <v>1.3772800925925926E-2</v>
      </c>
      <c r="N101" s="145">
        <v>68</v>
      </c>
      <c r="O101" s="146">
        <v>1.4502314814814815E-2</v>
      </c>
      <c r="Q101" s="3">
        <f t="shared" si="5"/>
        <v>1.2571643518518518E-2</v>
      </c>
    </row>
    <row r="102" spans="1:19" ht="15" thickBot="1" x14ac:dyDescent="0.35">
      <c r="A102" s="75"/>
      <c r="B102" s="24"/>
      <c r="C102" s="45"/>
      <c r="D102" s="24"/>
      <c r="E102" s="25"/>
      <c r="F102" s="5"/>
      <c r="G102" s="46"/>
      <c r="H102" s="6"/>
      <c r="I102" s="7"/>
      <c r="J102" s="6"/>
      <c r="K102" s="7"/>
      <c r="L102" s="6"/>
      <c r="M102" s="47"/>
      <c r="N102" s="6"/>
      <c r="O102" s="12"/>
      <c r="Q102" s="3"/>
    </row>
    <row r="103" spans="1:19" x14ac:dyDescent="0.3">
      <c r="A103" s="39" t="s">
        <v>9</v>
      </c>
      <c r="B103" s="32" t="s">
        <v>4</v>
      </c>
      <c r="C103" s="35" t="s">
        <v>3</v>
      </c>
      <c r="D103" s="31" t="s">
        <v>4</v>
      </c>
      <c r="E103" s="35" t="s">
        <v>3</v>
      </c>
      <c r="F103" s="33" t="s">
        <v>4</v>
      </c>
      <c r="G103" s="36" t="s">
        <v>3</v>
      </c>
      <c r="H103" s="33" t="s">
        <v>4</v>
      </c>
      <c r="I103" s="36" t="s">
        <v>3</v>
      </c>
      <c r="J103" s="44" t="s">
        <v>4</v>
      </c>
      <c r="K103" s="37" t="s">
        <v>3</v>
      </c>
      <c r="L103" s="48" t="s">
        <v>4</v>
      </c>
      <c r="M103" s="49" t="s">
        <v>3</v>
      </c>
      <c r="N103" s="50" t="s">
        <v>4</v>
      </c>
      <c r="O103" s="51" t="s">
        <v>3</v>
      </c>
      <c r="Q103" s="3"/>
    </row>
    <row r="104" spans="1:19" x14ac:dyDescent="0.3">
      <c r="A104" s="59" t="s">
        <v>20</v>
      </c>
      <c r="B104" s="204">
        <v>3</v>
      </c>
      <c r="C104" s="154">
        <v>9.0928240740740744E-3</v>
      </c>
      <c r="D104" s="207">
        <v>7</v>
      </c>
      <c r="E104" s="154">
        <v>9.3173611111111113E-3</v>
      </c>
      <c r="F104" s="206">
        <v>16</v>
      </c>
      <c r="G104" s="164">
        <v>9.7781250000000004E-3</v>
      </c>
      <c r="H104" s="139">
        <v>12</v>
      </c>
      <c r="I104" s="164">
        <v>9.0214120370370361E-3</v>
      </c>
      <c r="J104" s="92">
        <v>2</v>
      </c>
      <c r="K104" s="231">
        <v>1.1863425925925925E-2</v>
      </c>
      <c r="L104" s="88">
        <v>7</v>
      </c>
      <c r="M104" s="93">
        <v>1.1751388888888889E-2</v>
      </c>
      <c r="N104" s="90">
        <v>1</v>
      </c>
      <c r="O104" s="94">
        <v>1.1508101851851851E-2</v>
      </c>
      <c r="Q104" s="3">
        <f>MIN(K104,M104, O104)</f>
        <v>1.1508101851851851E-2</v>
      </c>
    </row>
    <row r="105" spans="1:19" x14ac:dyDescent="0.3">
      <c r="A105" s="84" t="s">
        <v>18</v>
      </c>
      <c r="B105" s="204">
        <v>4</v>
      </c>
      <c r="C105" s="154">
        <v>9.1798611111111109E-3</v>
      </c>
      <c r="D105" s="205"/>
      <c r="E105" s="154"/>
      <c r="F105" s="206">
        <v>5</v>
      </c>
      <c r="G105" s="164">
        <v>8.8008101851851858E-3</v>
      </c>
      <c r="H105" s="139"/>
      <c r="I105" s="164"/>
      <c r="J105" s="87">
        <v>6</v>
      </c>
      <c r="K105" s="231">
        <v>1.2301157407407408E-2</v>
      </c>
      <c r="L105" s="88"/>
      <c r="M105" s="89"/>
      <c r="N105" s="90">
        <v>4</v>
      </c>
      <c r="O105" s="94">
        <v>1.2170138888888888E-2</v>
      </c>
      <c r="Q105" s="3">
        <f t="shared" ref="Q105:Q110" si="6">MIN(K105,M105, O105)</f>
        <v>1.2170138888888888E-2</v>
      </c>
    </row>
    <row r="106" spans="1:19" x14ac:dyDescent="0.3">
      <c r="A106" s="84" t="s">
        <v>19</v>
      </c>
      <c r="B106" s="204">
        <v>10</v>
      </c>
      <c r="C106" s="154">
        <v>9.6565972222222227E-3</v>
      </c>
      <c r="D106" s="207"/>
      <c r="E106" s="154"/>
      <c r="F106" s="206">
        <v>13</v>
      </c>
      <c r="G106" s="164">
        <v>9.5929398148148146E-3</v>
      </c>
      <c r="H106" s="139">
        <v>15</v>
      </c>
      <c r="I106" s="164">
        <v>9.5931712962962958E-3</v>
      </c>
      <c r="J106" s="92">
        <v>12</v>
      </c>
      <c r="K106" s="212">
        <v>1.3266898148148147E-2</v>
      </c>
      <c r="L106" s="88"/>
      <c r="M106" s="93"/>
      <c r="N106" s="90">
        <v>13</v>
      </c>
      <c r="O106" s="91">
        <v>1.3283564814814816E-2</v>
      </c>
      <c r="Q106" s="3">
        <f t="shared" si="6"/>
        <v>1.3266898148148147E-2</v>
      </c>
    </row>
    <row r="107" spans="1:19" x14ac:dyDescent="0.3">
      <c r="A107" s="84" t="s">
        <v>21</v>
      </c>
      <c r="B107" s="204">
        <v>13</v>
      </c>
      <c r="C107" s="154">
        <v>9.9761574074074075E-3</v>
      </c>
      <c r="D107" s="207">
        <v>14</v>
      </c>
      <c r="E107" s="154">
        <v>1.0016666666666667E-2</v>
      </c>
      <c r="F107" s="206"/>
      <c r="G107" s="164"/>
      <c r="H107" s="139">
        <v>19</v>
      </c>
      <c r="I107" s="164">
        <v>9.7787037037037044E-3</v>
      </c>
      <c r="J107" s="92">
        <v>13</v>
      </c>
      <c r="K107" s="212">
        <v>1.3320486111111111E-2</v>
      </c>
      <c r="L107" s="88">
        <v>23</v>
      </c>
      <c r="M107" s="93">
        <v>1.3525462962962963E-2</v>
      </c>
      <c r="N107" s="90">
        <v>17</v>
      </c>
      <c r="O107" s="91">
        <v>1.3621527777777776E-2</v>
      </c>
      <c r="Q107" s="3">
        <f t="shared" si="6"/>
        <v>1.3320486111111111E-2</v>
      </c>
    </row>
    <row r="108" spans="1:19" x14ac:dyDescent="0.3">
      <c r="A108" s="61" t="s">
        <v>41</v>
      </c>
      <c r="B108" s="204">
        <v>48</v>
      </c>
      <c r="C108" s="154">
        <v>1.1946412037037037E-2</v>
      </c>
      <c r="D108" s="205">
        <v>36</v>
      </c>
      <c r="E108" s="154">
        <v>1.1487962962962962E-2</v>
      </c>
      <c r="F108" s="206">
        <v>32</v>
      </c>
      <c r="G108" s="164">
        <v>1.0939930555555555E-2</v>
      </c>
      <c r="H108" s="139">
        <v>37</v>
      </c>
      <c r="I108" s="164">
        <v>1.1183449074074077E-2</v>
      </c>
      <c r="J108" s="87">
        <v>36</v>
      </c>
      <c r="K108" s="212">
        <v>1.5362731481481482E-2</v>
      </c>
      <c r="L108" s="90">
        <v>41</v>
      </c>
      <c r="M108" s="93">
        <v>1.5588425925925924E-2</v>
      </c>
      <c r="N108" s="90">
        <v>37</v>
      </c>
      <c r="O108" s="91">
        <v>1.5415509259259261E-2</v>
      </c>
      <c r="Q108" s="3">
        <f t="shared" si="6"/>
        <v>1.5362731481481482E-2</v>
      </c>
    </row>
    <row r="109" spans="1:19" x14ac:dyDescent="0.3">
      <c r="A109" s="84" t="s">
        <v>43</v>
      </c>
      <c r="B109" s="204">
        <v>51</v>
      </c>
      <c r="C109" s="208">
        <v>1.2692824074074073E-2</v>
      </c>
      <c r="D109" s="205">
        <v>44</v>
      </c>
      <c r="E109" s="154">
        <v>1.1944444444444445E-2</v>
      </c>
      <c r="F109" s="205">
        <v>41</v>
      </c>
      <c r="G109" s="154">
        <v>1.1738541666666666E-2</v>
      </c>
      <c r="H109" s="205"/>
      <c r="I109" s="154"/>
      <c r="J109" s="87">
        <v>38</v>
      </c>
      <c r="K109" s="212">
        <v>1.5667245370370373E-2</v>
      </c>
      <c r="L109" s="87">
        <v>46</v>
      </c>
      <c r="M109" s="95">
        <v>1.6682754629629631E-2</v>
      </c>
      <c r="N109" s="87"/>
      <c r="O109" s="95"/>
      <c r="Q109" s="3">
        <f t="shared" si="6"/>
        <v>1.5667245370370373E-2</v>
      </c>
    </row>
    <row r="110" spans="1:19" ht="15" thickBot="1" x14ac:dyDescent="0.35">
      <c r="A110" s="85" t="s">
        <v>42</v>
      </c>
      <c r="B110" s="209">
        <v>49</v>
      </c>
      <c r="C110" s="210">
        <v>1.2353125E-2</v>
      </c>
      <c r="D110" s="211">
        <v>47</v>
      </c>
      <c r="E110" s="166">
        <v>1.251412037037037E-2</v>
      </c>
      <c r="F110" s="211"/>
      <c r="G110" s="166"/>
      <c r="H110" s="211"/>
      <c r="I110" s="166"/>
      <c r="J110" s="96"/>
      <c r="K110" s="97"/>
      <c r="L110" s="96"/>
      <c r="M110" s="97"/>
      <c r="N110" s="96"/>
      <c r="O110" s="97"/>
      <c r="Q110" s="3">
        <f t="shared" si="6"/>
        <v>0</v>
      </c>
    </row>
    <row r="111" spans="1:19" x14ac:dyDescent="0.3">
      <c r="A111" s="80"/>
      <c r="B111" s="24"/>
      <c r="C111" s="67"/>
      <c r="D111" s="81"/>
      <c r="E111" s="30"/>
      <c r="F111" s="81"/>
      <c r="G111" s="30"/>
      <c r="H111" s="81"/>
      <c r="I111" s="30"/>
      <c r="J111" s="81"/>
      <c r="K111" s="30"/>
      <c r="L111" s="81"/>
      <c r="M111" s="30"/>
      <c r="N111" s="81"/>
      <c r="O111" s="30"/>
      <c r="Q111" s="3"/>
    </row>
    <row r="112" spans="1:19" x14ac:dyDescent="0.3">
      <c r="A112" s="80"/>
      <c r="B112" s="24"/>
      <c r="C112" s="67"/>
      <c r="D112" s="81"/>
      <c r="E112" s="30"/>
      <c r="F112" s="81"/>
      <c r="G112" s="30"/>
      <c r="H112" s="81"/>
      <c r="I112" s="30"/>
      <c r="J112" s="81"/>
      <c r="K112" s="30"/>
      <c r="L112" s="81"/>
      <c r="M112" s="30"/>
      <c r="N112" s="81"/>
      <c r="O112" s="30"/>
      <c r="Q112" s="3"/>
    </row>
    <row r="113" spans="1:20" x14ac:dyDescent="0.3">
      <c r="A113" s="52"/>
      <c r="B113" s="24"/>
      <c r="C113" s="25"/>
      <c r="D113" s="24"/>
      <c r="E113" s="25"/>
      <c r="F113" s="24"/>
      <c r="G113" s="25"/>
      <c r="H113" s="24"/>
      <c r="I113" s="25"/>
      <c r="J113" s="24"/>
      <c r="K113" s="25"/>
      <c r="L113" s="24"/>
      <c r="M113" s="25"/>
      <c r="N113" s="24"/>
      <c r="O113" s="25"/>
      <c r="Q113" s="3"/>
    </row>
    <row r="114" spans="1:20" ht="15" thickBot="1" x14ac:dyDescent="0.35">
      <c r="A114" s="52"/>
      <c r="B114" s="24"/>
      <c r="C114" s="25"/>
      <c r="D114" s="24"/>
      <c r="E114" s="25"/>
      <c r="F114" s="24"/>
      <c r="G114" s="25"/>
      <c r="H114" s="24"/>
      <c r="I114" s="25"/>
      <c r="J114" s="24"/>
      <c r="K114" s="25"/>
      <c r="L114" s="24"/>
      <c r="M114" s="25"/>
      <c r="N114" s="24"/>
      <c r="O114" s="25"/>
      <c r="Q114" s="3"/>
    </row>
    <row r="115" spans="1:20" ht="15" thickBot="1" x14ac:dyDescent="0.35">
      <c r="A115" s="79"/>
      <c r="B115" s="242" t="s">
        <v>2</v>
      </c>
      <c r="C115" s="243"/>
      <c r="D115" s="244" t="s">
        <v>11</v>
      </c>
      <c r="E115" s="243"/>
      <c r="F115" s="245" t="s">
        <v>13</v>
      </c>
      <c r="G115" s="246"/>
      <c r="H115" s="245" t="s">
        <v>14</v>
      </c>
      <c r="I115" s="246"/>
      <c r="J115" s="245" t="s">
        <v>15</v>
      </c>
      <c r="K115" s="247"/>
      <c r="L115" s="240" t="s">
        <v>16</v>
      </c>
      <c r="M115" s="241"/>
      <c r="N115" s="240" t="s">
        <v>17</v>
      </c>
      <c r="O115" s="241"/>
      <c r="Q115" s="2" t="s">
        <v>12</v>
      </c>
    </row>
    <row r="116" spans="1:20" x14ac:dyDescent="0.3">
      <c r="A116" s="39" t="s">
        <v>10</v>
      </c>
      <c r="B116" s="99" t="s">
        <v>4</v>
      </c>
      <c r="C116" s="100" t="s">
        <v>3</v>
      </c>
      <c r="D116" s="101" t="s">
        <v>4</v>
      </c>
      <c r="E116" s="100" t="s">
        <v>3</v>
      </c>
      <c r="F116" s="102" t="s">
        <v>4</v>
      </c>
      <c r="G116" s="103" t="s">
        <v>3</v>
      </c>
      <c r="H116" s="102" t="s">
        <v>4</v>
      </c>
      <c r="I116" s="103" t="s">
        <v>3</v>
      </c>
      <c r="J116" s="33" t="s">
        <v>4</v>
      </c>
      <c r="K116" s="37" t="s">
        <v>3</v>
      </c>
      <c r="L116" s="33" t="s">
        <v>4</v>
      </c>
      <c r="M116" s="37" t="s">
        <v>3</v>
      </c>
      <c r="N116" s="33" t="s">
        <v>4</v>
      </c>
      <c r="O116" s="37" t="s">
        <v>3</v>
      </c>
      <c r="Q116" s="3"/>
    </row>
    <row r="117" spans="1:20" x14ac:dyDescent="0.3">
      <c r="A117" s="59" t="s">
        <v>22</v>
      </c>
      <c r="B117" s="204">
        <v>24</v>
      </c>
      <c r="C117" s="154">
        <v>9.003703703703703E-3</v>
      </c>
      <c r="D117" s="205">
        <v>20</v>
      </c>
      <c r="E117" s="154">
        <v>8.9046296296296287E-3</v>
      </c>
      <c r="F117" s="206">
        <v>14</v>
      </c>
      <c r="G117" s="164">
        <v>8.5993055555555545E-3</v>
      </c>
      <c r="H117" s="139">
        <v>19</v>
      </c>
      <c r="I117" s="164">
        <v>8.6168981481481478E-3</v>
      </c>
      <c r="J117" s="90">
        <v>10</v>
      </c>
      <c r="K117" s="93">
        <v>1.1743750000000002E-2</v>
      </c>
      <c r="L117" s="90">
        <v>23</v>
      </c>
      <c r="M117" s="93">
        <v>1.1810185185185186E-2</v>
      </c>
      <c r="N117" s="90">
        <v>9</v>
      </c>
      <c r="O117" s="94">
        <v>1.1437499999999998E-2</v>
      </c>
      <c r="Q117" s="3">
        <f xml:space="preserve"> MIN(K117, M117, O117)</f>
        <v>1.1437499999999998E-2</v>
      </c>
    </row>
    <row r="118" spans="1:20" x14ac:dyDescent="0.3">
      <c r="A118" s="86" t="s">
        <v>36</v>
      </c>
      <c r="B118" s="204">
        <v>25</v>
      </c>
      <c r="C118" s="154">
        <v>9.0067129629629629E-3</v>
      </c>
      <c r="D118" s="205">
        <v>22</v>
      </c>
      <c r="E118" s="154">
        <v>8.9120370370370378E-3</v>
      </c>
      <c r="F118" s="206">
        <v>20</v>
      </c>
      <c r="G118" s="164">
        <v>8.8642361111111109E-3</v>
      </c>
      <c r="H118" s="139"/>
      <c r="I118" s="164"/>
      <c r="J118" s="90">
        <v>18</v>
      </c>
      <c r="K118" s="89">
        <v>1.2208680555555558E-2</v>
      </c>
      <c r="L118" s="90"/>
      <c r="M118" s="89"/>
      <c r="N118" s="90"/>
      <c r="O118" s="94"/>
      <c r="Q118" s="3">
        <f t="shared" ref="Q118:Q125" si="7" xml:space="preserve"> MIN(K118, M118, O118)</f>
        <v>1.2208680555555558E-2</v>
      </c>
    </row>
    <row r="119" spans="1:20" x14ac:dyDescent="0.3">
      <c r="A119" s="84" t="s">
        <v>23</v>
      </c>
      <c r="B119" s="204">
        <v>58</v>
      </c>
      <c r="C119" s="154">
        <v>1.1342129629629631E-2</v>
      </c>
      <c r="D119" s="205">
        <v>50</v>
      </c>
      <c r="E119" s="154">
        <v>1.1357870370370371E-2</v>
      </c>
      <c r="F119" s="206"/>
      <c r="G119" s="213"/>
      <c r="H119" s="139">
        <v>52</v>
      </c>
      <c r="I119" s="164">
        <v>1.0679629629629629E-2</v>
      </c>
      <c r="J119" s="90">
        <v>31</v>
      </c>
      <c r="K119" s="93">
        <v>1.432349537037037E-2</v>
      </c>
      <c r="L119" s="90">
        <v>67</v>
      </c>
      <c r="M119" s="93">
        <v>1.6193865740740741E-2</v>
      </c>
      <c r="N119" s="90">
        <v>35</v>
      </c>
      <c r="O119" s="94">
        <v>1.3631944444444445E-2</v>
      </c>
      <c r="Q119" s="3">
        <f t="shared" si="7"/>
        <v>1.3631944444444445E-2</v>
      </c>
    </row>
    <row r="120" spans="1:20" x14ac:dyDescent="0.3">
      <c r="A120" s="257" t="s">
        <v>39</v>
      </c>
      <c r="B120" s="204">
        <v>70</v>
      </c>
      <c r="C120" s="154">
        <v>1.250821759259259E-2</v>
      </c>
      <c r="D120" s="205"/>
      <c r="E120" s="154"/>
      <c r="F120" s="206">
        <v>59</v>
      </c>
      <c r="G120" s="258">
        <v>1.2310648148148149E-2</v>
      </c>
      <c r="H120" s="139">
        <v>66</v>
      </c>
      <c r="I120" s="164">
        <v>1.1765046296296296E-2</v>
      </c>
      <c r="J120" s="90"/>
      <c r="K120" s="93"/>
      <c r="L120" s="90"/>
      <c r="M120" s="93"/>
      <c r="N120" s="90">
        <v>51</v>
      </c>
      <c r="O120" s="91">
        <v>1.5728009259259258E-2</v>
      </c>
      <c r="Q120" s="3">
        <f xml:space="preserve"> MIN(K120, M120, O120)</f>
        <v>1.5728009259259258E-2</v>
      </c>
    </row>
    <row r="121" spans="1:20" x14ac:dyDescent="0.3">
      <c r="A121" s="175" t="s">
        <v>38</v>
      </c>
      <c r="B121" s="216">
        <v>68</v>
      </c>
      <c r="C121" s="217">
        <v>1.239861111111111E-2</v>
      </c>
      <c r="D121" s="216">
        <v>65</v>
      </c>
      <c r="E121" s="217">
        <v>1.2442708333333335E-2</v>
      </c>
      <c r="F121" s="253">
        <v>60</v>
      </c>
      <c r="G121" s="254">
        <v>1.2745949074074074E-2</v>
      </c>
      <c r="H121" s="253">
        <v>70</v>
      </c>
      <c r="I121" s="254">
        <v>1.2908217592592593E-2</v>
      </c>
      <c r="J121" s="255"/>
      <c r="K121" s="256"/>
      <c r="L121" s="255"/>
      <c r="M121" s="256"/>
      <c r="N121" s="255">
        <v>57</v>
      </c>
      <c r="O121" s="256">
        <v>1.8296296296296297E-2</v>
      </c>
      <c r="Q121" s="3">
        <f xml:space="preserve"> MIN(K121, M121, O121)</f>
        <v>1.8296296296296297E-2</v>
      </c>
      <c r="S121" s="27"/>
      <c r="T121" s="27"/>
    </row>
    <row r="122" spans="1:20" x14ac:dyDescent="0.3">
      <c r="A122" s="84" t="s">
        <v>40</v>
      </c>
      <c r="B122" s="204">
        <v>77</v>
      </c>
      <c r="C122" s="154">
        <v>1.6451157407407407E-2</v>
      </c>
      <c r="D122" s="204">
        <v>73</v>
      </c>
      <c r="E122" s="154">
        <v>1.5759652777777775E-2</v>
      </c>
      <c r="F122" s="214">
        <v>63</v>
      </c>
      <c r="G122" s="167">
        <v>1.4738194444444443E-2</v>
      </c>
      <c r="H122" s="214">
        <v>74</v>
      </c>
      <c r="I122" s="167">
        <v>1.6269328703703703E-2</v>
      </c>
      <c r="J122" s="98">
        <v>53</v>
      </c>
      <c r="K122" s="225">
        <v>1.9947453703703703E-2</v>
      </c>
      <c r="L122" s="98"/>
      <c r="M122" s="225"/>
      <c r="N122" s="98">
        <v>60</v>
      </c>
      <c r="O122" s="252">
        <v>2.0932870370370369E-2</v>
      </c>
      <c r="Q122" s="3">
        <f t="shared" si="7"/>
        <v>1.9947453703703703E-2</v>
      </c>
    </row>
    <row r="123" spans="1:20" s="27" customFormat="1" x14ac:dyDescent="0.3">
      <c r="A123" s="215" t="s">
        <v>110</v>
      </c>
      <c r="B123" s="216"/>
      <c r="C123" s="217"/>
      <c r="D123" s="218"/>
      <c r="E123" s="217"/>
      <c r="F123" s="219"/>
      <c r="G123" s="220"/>
      <c r="H123" s="221">
        <v>18</v>
      </c>
      <c r="I123" s="220">
        <v>8.5850694444444455E-3</v>
      </c>
      <c r="J123" s="222"/>
      <c r="K123" s="223"/>
      <c r="L123" s="222"/>
      <c r="M123" s="223"/>
      <c r="N123" s="222"/>
      <c r="O123" s="224"/>
      <c r="P123" s="15"/>
      <c r="Q123" s="3">
        <f t="shared" si="7"/>
        <v>0</v>
      </c>
      <c r="R123" s="13"/>
      <c r="S123" s="13"/>
      <c r="T123" s="13"/>
    </row>
    <row r="124" spans="1:20" x14ac:dyDescent="0.3">
      <c r="A124" s="86" t="s">
        <v>37</v>
      </c>
      <c r="B124" s="204">
        <v>53</v>
      </c>
      <c r="C124" s="154">
        <v>1.1034837962962963E-2</v>
      </c>
      <c r="D124" s="205">
        <v>46</v>
      </c>
      <c r="E124" s="154">
        <v>1.1008564814814817E-2</v>
      </c>
      <c r="F124" s="206"/>
      <c r="G124" s="164"/>
      <c r="H124" s="139">
        <v>53</v>
      </c>
      <c r="I124" s="164">
        <v>1.0823726851851852E-2</v>
      </c>
      <c r="J124" s="90"/>
      <c r="K124" s="93"/>
      <c r="L124" s="90"/>
      <c r="M124" s="93"/>
      <c r="N124" s="90"/>
      <c r="O124" s="91"/>
      <c r="Q124" s="3">
        <f t="shared" si="7"/>
        <v>0</v>
      </c>
    </row>
    <row r="125" spans="1:20" ht="15" thickBot="1" x14ac:dyDescent="0.35">
      <c r="A125" s="85" t="s">
        <v>107</v>
      </c>
      <c r="B125" s="209"/>
      <c r="C125" s="166"/>
      <c r="D125" s="226"/>
      <c r="E125" s="166"/>
      <c r="F125" s="227">
        <v>45</v>
      </c>
      <c r="G125" s="165">
        <v>1.1033449074074074E-2</v>
      </c>
      <c r="H125" s="145">
        <v>59</v>
      </c>
      <c r="I125" s="165">
        <v>1.1303472222222223E-2</v>
      </c>
      <c r="J125" s="228"/>
      <c r="K125" s="229"/>
      <c r="L125" s="228"/>
      <c r="M125" s="229"/>
      <c r="N125" s="228"/>
      <c r="O125" s="230"/>
      <c r="Q125" s="3">
        <f t="shared" si="7"/>
        <v>0</v>
      </c>
    </row>
    <row r="127" spans="1:20" x14ac:dyDescent="0.3">
      <c r="A127" s="13"/>
      <c r="B127" s="13"/>
      <c r="C127" s="13"/>
      <c r="D127" s="13"/>
      <c r="E127" s="13"/>
      <c r="F127" s="13"/>
      <c r="G127" s="13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20" x14ac:dyDescent="0.3">
      <c r="A128" s="13"/>
      <c r="B128" s="13"/>
      <c r="C128" s="13"/>
      <c r="D128" s="13"/>
      <c r="E128" s="13"/>
      <c r="F128" s="13"/>
      <c r="G128" s="13"/>
    </row>
    <row r="129" spans="1:17" x14ac:dyDescent="0.3">
      <c r="A129" s="13"/>
      <c r="B129" s="13"/>
      <c r="C129" s="13"/>
      <c r="D129" s="13"/>
      <c r="E129" s="13"/>
      <c r="F129" s="13"/>
      <c r="G129" s="13"/>
    </row>
    <row r="130" spans="1:17" s="74" customFormat="1" x14ac:dyDescent="0.3">
      <c r="H130" s="70"/>
      <c r="I130" s="70"/>
      <c r="J130" s="70"/>
      <c r="K130" s="70"/>
      <c r="L130" s="71"/>
      <c r="M130" s="71"/>
      <c r="N130" s="71"/>
      <c r="O130" s="71"/>
      <c r="P130" s="72"/>
      <c r="Q130" s="73"/>
    </row>
    <row r="149" spans="1:15" x14ac:dyDescent="0.3">
      <c r="A149" s="83">
        <v>38</v>
      </c>
      <c r="B149" s="26">
        <f>COUNT(B79:B88,B91:B101,B105:B110,B117:B125)+1</f>
        <v>35</v>
      </c>
      <c r="C149" s="26">
        <f>SUM(B38,B76,B149)</f>
        <v>82</v>
      </c>
      <c r="D149" s="26">
        <f>COUNT(D79:D88,D91:D101,D105:D110,D117:D125)</f>
        <v>26</v>
      </c>
      <c r="E149" s="26">
        <f>SUM(D38,D76, D149)</f>
        <v>71</v>
      </c>
      <c r="F149" s="26">
        <f>COUNT(F79:F88,F91:F101,F105:F110,F117:F125)</f>
        <v>23</v>
      </c>
      <c r="G149" s="26">
        <f>SUM(F38,F76,F149)</f>
        <v>64</v>
      </c>
      <c r="H149" s="4">
        <f>COUNT(H80,H81:H87,H91,H93:H97,H98:H101,H104:H108,H117:H117,H119:H125)</f>
        <v>28</v>
      </c>
      <c r="I149" s="176">
        <f>SUM(H38,H76,H149)</f>
        <v>76</v>
      </c>
      <c r="J149" s="4">
        <f>COUNT(J79:J80,J82:J87,J85,J91:J97,J99:J99,J101,J104:J109,J117:J122)</f>
        <v>26</v>
      </c>
      <c r="K149" s="176">
        <f>SUM(J38,J76,J149)</f>
        <v>68</v>
      </c>
      <c r="L149" s="10">
        <f>COUNT(L79,L79:L87,L86,L91:L92,L94,L96:L97,L98,L101,L104,L107:L109,L117,L117,L119)</f>
        <v>25</v>
      </c>
      <c r="M149" s="176">
        <f>SUM(L38,L76,L149)</f>
        <v>69</v>
      </c>
      <c r="N149" s="10">
        <f>COUNT(N79:N87,N91:N93,N95:N98,N100:N101,N104:N108,N117,N119:N122)</f>
        <v>28</v>
      </c>
      <c r="O149" s="176">
        <f>SUM(N38,N76,N149)</f>
        <v>68</v>
      </c>
    </row>
    <row r="150" spans="1:15" x14ac:dyDescent="0.3">
      <c r="C150" s="26">
        <f>COUNT(B4:B4,B12:B17,B41:B52,B45,B42:B46,B56:B59,B79:B83,B91:B92,B105:B107,B117:B118)</f>
        <v>39</v>
      </c>
      <c r="E150" s="26">
        <f>COUNT(D4:D4,D12,D13,D15,D16,D41:D46,D56:D71,D80:D83,D91,D92,D104,D107,D117,D118)</f>
        <v>35</v>
      </c>
      <c r="G150" s="14">
        <f>COUNT(F3,F12:F26,F13,F16,F17,F41,F42,F43:F46,F55,F57:F60,F60,F80:F81,F83,F91:F92,F105:F106,F117:F118,F118)</f>
        <v>36</v>
      </c>
      <c r="I150" s="14">
        <f>COUNT(H4:H4,H11:H26,H41,H42,H43:H46,H56:H71,H80,H81:H84,H91,H104:H107,H107,H117:H117)</f>
        <v>44</v>
      </c>
      <c r="K150" s="14">
        <f>COUNT(J3,J11:J17,J41:J46,J56:J61,J79:J80,J82:J84,J91:J93,J104:J107,J117:J118)</f>
        <v>33</v>
      </c>
      <c r="M150" s="11">
        <f>COUNT(L3,L11,L13,L41:L46,L55:L60,L79:L80,L82,L91:L92,L104,L107,L117)</f>
        <v>23</v>
      </c>
      <c r="O150" s="10">
        <f>COUNT(N3:N4,N11:N12,N16,N41:N46,N55:N57,N60:N61,N79:N83,N91:N92,N104:N107,N117)</f>
        <v>28</v>
      </c>
    </row>
    <row r="151" spans="1:15" x14ac:dyDescent="0.3">
      <c r="A151" s="83">
        <f>SUM(A38,A76,A149)</f>
        <v>95</v>
      </c>
    </row>
    <row r="152" spans="1:15" x14ac:dyDescent="0.3">
      <c r="A152" s="68"/>
      <c r="B152" s="69"/>
      <c r="C152" s="69">
        <f>C150/C149</f>
        <v>0.47560975609756095</v>
      </c>
      <c r="D152" s="69"/>
      <c r="E152" s="69">
        <f>E150/E149</f>
        <v>0.49295774647887325</v>
      </c>
      <c r="F152" s="70"/>
      <c r="G152" s="69">
        <f>G150/G149</f>
        <v>0.5625</v>
      </c>
      <c r="I152" s="69">
        <f>I150/I149</f>
        <v>0.57894736842105265</v>
      </c>
      <c r="K152" s="69">
        <f>K150/K149</f>
        <v>0.48529411764705882</v>
      </c>
      <c r="M152" s="69">
        <f>M150/M149</f>
        <v>0.33333333333333331</v>
      </c>
      <c r="N152" s="69"/>
      <c r="O152" s="69">
        <f t="shared" ref="N152:O152" si="8">O150/O149</f>
        <v>0.41176470588235292</v>
      </c>
    </row>
  </sheetData>
  <mergeCells count="28">
    <mergeCell ref="N1:O1"/>
    <mergeCell ref="B1:C1"/>
    <mergeCell ref="D1:E1"/>
    <mergeCell ref="F1:G1"/>
    <mergeCell ref="H1:I1"/>
    <mergeCell ref="J1:K1"/>
    <mergeCell ref="L1:M1"/>
    <mergeCell ref="L39:M39"/>
    <mergeCell ref="N39:O39"/>
    <mergeCell ref="B77:C77"/>
    <mergeCell ref="D77:E77"/>
    <mergeCell ref="F77:G77"/>
    <mergeCell ref="H77:I77"/>
    <mergeCell ref="J77:K77"/>
    <mergeCell ref="L77:M77"/>
    <mergeCell ref="N77:O77"/>
    <mergeCell ref="B39:C39"/>
    <mergeCell ref="D39:E39"/>
    <mergeCell ref="F39:G39"/>
    <mergeCell ref="H39:I39"/>
    <mergeCell ref="J39:K39"/>
    <mergeCell ref="L115:M115"/>
    <mergeCell ref="N115:O115"/>
    <mergeCell ref="B115:C115"/>
    <mergeCell ref="D115:E115"/>
    <mergeCell ref="F115:G115"/>
    <mergeCell ref="H115:I115"/>
    <mergeCell ref="J115:K115"/>
  </mergeCells>
  <pageMargins left="0.25" right="0.25" top="0.5" bottom="0.5" header="0" footer="0"/>
  <pageSetup scale="97" fitToHeight="0" orientation="landscape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Semler</dc:creator>
  <cp:lastModifiedBy>James Semler</cp:lastModifiedBy>
  <cp:lastPrinted>2021-10-25T18:52:06Z</cp:lastPrinted>
  <dcterms:created xsi:type="dcterms:W3CDTF">2018-09-10T11:39:33Z</dcterms:created>
  <dcterms:modified xsi:type="dcterms:W3CDTF">2021-10-31T18:40:36Z</dcterms:modified>
</cp:coreProperties>
</file>